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.на буџет, 30.09.2024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'Реал.на буџет, 30.09.2024'!$A$1:$F$39</definedName>
  </definedNames>
  <calcPr calcId="162913"/>
</workbook>
</file>

<file path=xl/calcChain.xml><?xml version="1.0" encoding="utf-8"?>
<calcChain xmlns="http://schemas.openxmlformats.org/spreadsheetml/2006/main">
  <c r="C36" i="2" l="1"/>
  <c r="C35" i="2"/>
  <c r="C34" i="2"/>
  <c r="E32" i="2"/>
  <c r="C32" i="2"/>
  <c r="C28" i="2"/>
  <c r="C25" i="2" s="1"/>
  <c r="D27" i="2"/>
  <c r="F27" i="2" s="1"/>
  <c r="C27" i="2"/>
  <c r="D26" i="2"/>
  <c r="C26" i="2"/>
  <c r="D24" i="2"/>
  <c r="F24" i="2" s="1"/>
  <c r="C24" i="2"/>
  <c r="D23" i="2"/>
  <c r="F23" i="2" s="1"/>
  <c r="C23" i="2"/>
  <c r="D22" i="2"/>
  <c r="C22" i="2"/>
  <c r="E22" i="2" s="1"/>
  <c r="C21" i="2"/>
  <c r="D20" i="2"/>
  <c r="C20" i="2"/>
  <c r="E20" i="2" s="1"/>
  <c r="E19" i="2" s="1"/>
  <c r="D19" i="2"/>
  <c r="C19" i="2"/>
  <c r="D18" i="2"/>
  <c r="C18" i="2"/>
  <c r="E18" i="2" s="1"/>
  <c r="D17" i="2"/>
  <c r="C17" i="2"/>
  <c r="E17" i="2" s="1"/>
  <c r="D16" i="2"/>
  <c r="C16" i="2"/>
  <c r="E16" i="2" s="1"/>
  <c r="D15" i="2"/>
  <c r="F15" i="2" s="1"/>
  <c r="C15" i="2"/>
  <c r="D14" i="2"/>
  <c r="F14" i="2" s="1"/>
  <c r="C14" i="2"/>
  <c r="D13" i="2"/>
  <c r="C13" i="2"/>
  <c r="E13" i="2" s="1"/>
  <c r="D12" i="2"/>
  <c r="F12" i="2" s="1"/>
  <c r="C12" i="2"/>
  <c r="E12" i="2" s="1"/>
  <c r="D11" i="2"/>
  <c r="C11" i="2"/>
  <c r="E11" i="2" s="1"/>
  <c r="D10" i="2"/>
  <c r="C10" i="2"/>
  <c r="E10" i="2" s="1"/>
  <c r="E8" i="2"/>
  <c r="D8" i="2"/>
  <c r="C8" i="2"/>
  <c r="E7" i="2"/>
  <c r="C7" i="2"/>
  <c r="D6" i="2"/>
  <c r="C6" i="2"/>
  <c r="E6" i="2" s="1"/>
  <c r="D5" i="2"/>
  <c r="C5" i="2"/>
  <c r="E5" i="2" s="1"/>
  <c r="D4" i="2"/>
  <c r="D3" i="2" s="1"/>
  <c r="C4" i="2"/>
  <c r="C3" i="2" s="1"/>
  <c r="F1" i="2"/>
  <c r="E1" i="2"/>
  <c r="D1" i="2"/>
  <c r="C1" i="2"/>
  <c r="C31" i="2" l="1"/>
  <c r="C37" i="2"/>
  <c r="F5" i="2"/>
  <c r="F16" i="2"/>
  <c r="F22" i="2"/>
  <c r="F19" i="2"/>
  <c r="F20" i="2"/>
  <c r="E23" i="2"/>
  <c r="E15" i="2"/>
  <c r="C9" i="2"/>
  <c r="C33" i="2" s="1"/>
  <c r="C38" i="2" s="1"/>
  <c r="F11" i="2"/>
  <c r="F13" i="2"/>
  <c r="E24" i="2"/>
  <c r="F6" i="2"/>
  <c r="F17" i="2"/>
  <c r="F18" i="2"/>
  <c r="D9" i="2"/>
  <c r="F9" i="2" s="1"/>
  <c r="E4" i="2"/>
  <c r="E3" i="2" s="1"/>
  <c r="E14" i="2"/>
  <c r="E26" i="2"/>
  <c r="D25" i="2"/>
  <c r="E25" i="2" s="1"/>
  <c r="E27" i="2"/>
  <c r="E34" i="2"/>
  <c r="F3" i="2"/>
  <c r="D31" i="2"/>
  <c r="E31" i="2" s="1"/>
  <c r="E35" i="2"/>
  <c r="E21" i="2"/>
  <c r="E36" i="2" s="1"/>
  <c r="F25" i="2"/>
  <c r="D37" i="2"/>
  <c r="F37" i="2" s="1"/>
  <c r="E37" i="2"/>
  <c r="D7" i="2"/>
  <c r="D29" i="2" s="1"/>
  <c r="D21" i="2"/>
  <c r="D34" i="2"/>
  <c r="F34" i="2" s="1"/>
  <c r="D35" i="2"/>
  <c r="F35" i="2" s="1"/>
  <c r="F4" i="2"/>
  <c r="F10" i="2"/>
  <c r="F26" i="2"/>
  <c r="E9" i="2" l="1"/>
  <c r="D33" i="2"/>
  <c r="C29" i="2"/>
  <c r="F29" i="2" s="1"/>
  <c r="F21" i="2"/>
  <c r="D36" i="2"/>
  <c r="F36" i="2" s="1"/>
  <c r="F31" i="2"/>
  <c r="D32" i="2"/>
  <c r="E29" i="2"/>
  <c r="F33" i="2" l="1"/>
  <c r="E33" i="2"/>
  <c r="E38" i="2" s="1"/>
  <c r="D38" i="2"/>
  <c r="F38" i="2" s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<sst xmlns="http://schemas.openxmlformats.org/spreadsheetml/2006/main" count="38" uniqueCount="30">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</sst>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&#1042;&#1082;&#1091;&#1087;&#1085;&#1072;%20&#1088;&#1077;&#1072;&#1083;&#1080;&#1079;&#1072;&#1094;&#1080;&#1112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5%20-19.09.2024-Rebal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-20-13.09.2024-REBALANS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631.-27.09.2024%20-%20rebala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Desktop\78715-1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РЕБАЛАНСИРАН буџет за 2024 година</v>
          </cell>
          <cell r="J1" t="str">
            <v xml:space="preserve">Реализација, заклучно со 30.09.2024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462600000</v>
          </cell>
          <cell r="J6">
            <v>323908636</v>
          </cell>
        </row>
        <row r="11">
          <cell r="H11">
            <v>198845000</v>
          </cell>
          <cell r="J11">
            <v>135486668</v>
          </cell>
        </row>
        <row r="17">
          <cell r="H17">
            <v>19000000</v>
          </cell>
        </row>
        <row r="20">
          <cell r="H20">
            <v>4900000</v>
          </cell>
          <cell r="J20">
            <v>1001436</v>
          </cell>
        </row>
        <row r="28">
          <cell r="H28">
            <v>27810000</v>
          </cell>
          <cell r="J28">
            <v>11799705</v>
          </cell>
        </row>
        <row r="43">
          <cell r="H43">
            <v>16990000</v>
          </cell>
          <cell r="J43">
            <v>5024327</v>
          </cell>
        </row>
        <row r="60">
          <cell r="H60">
            <v>57300000</v>
          </cell>
          <cell r="J60">
            <v>22056899</v>
          </cell>
        </row>
        <row r="72">
          <cell r="H72">
            <v>93950000</v>
          </cell>
          <cell r="J72">
            <v>78468973</v>
          </cell>
        </row>
        <row r="93">
          <cell r="H93">
            <v>17910000</v>
          </cell>
          <cell r="J93">
            <v>12912858</v>
          </cell>
        </row>
        <row r="100">
          <cell r="H100">
            <v>24000000</v>
          </cell>
          <cell r="J100">
            <v>13905456</v>
          </cell>
        </row>
        <row r="103">
          <cell r="H103">
            <v>2600000</v>
          </cell>
        </row>
        <row r="104">
          <cell r="J104">
            <v>1800300</v>
          </cell>
        </row>
        <row r="105">
          <cell r="H105">
            <v>234287000</v>
          </cell>
          <cell r="J105">
            <v>143738824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16980692</v>
          </cell>
        </row>
        <row r="126">
          <cell r="H126">
            <v>8500000</v>
          </cell>
          <cell r="J126">
            <v>2304183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66977456</v>
          </cell>
        </row>
        <row r="139">
          <cell r="H139">
            <v>12300000</v>
          </cell>
          <cell r="J139">
            <v>9163040</v>
          </cell>
        </row>
        <row r="148">
          <cell r="H148">
            <v>35850000</v>
          </cell>
          <cell r="J148">
            <v>24569332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64022142</v>
          </cell>
        </row>
        <row r="175">
          <cell r="H175">
            <v>155500000</v>
          </cell>
          <cell r="J175">
            <v>70762004</v>
          </cell>
        </row>
        <row r="182">
          <cell r="H182">
            <v>0</v>
          </cell>
          <cell r="J182">
            <v>0</v>
          </cell>
          <cell r="L182">
            <v>0</v>
          </cell>
        </row>
        <row r="187">
          <cell r="H187">
            <v>19365000</v>
          </cell>
          <cell r="J187">
            <v>10036499</v>
          </cell>
        </row>
        <row r="193">
          <cell r="H193">
            <v>2040000</v>
          </cell>
        </row>
        <row r="198">
          <cell r="H198">
            <v>520000000</v>
          </cell>
          <cell r="J198">
            <v>386589420</v>
          </cell>
        </row>
        <row r="203">
          <cell r="H203">
            <v>527700000</v>
          </cell>
          <cell r="J203">
            <v>396781991</v>
          </cell>
        </row>
        <row r="208">
          <cell r="H208">
            <v>3541220000</v>
          </cell>
          <cell r="J208">
            <v>2573101513</v>
          </cell>
        </row>
        <row r="211">
          <cell r="H211">
            <v>1648153000</v>
          </cell>
          <cell r="J211">
            <v>1188630764</v>
          </cell>
        </row>
        <row r="217">
          <cell r="H217">
            <v>148000000</v>
          </cell>
          <cell r="J217">
            <v>664222</v>
          </cell>
        </row>
        <row r="221">
          <cell r="H221">
            <v>142560000</v>
          </cell>
          <cell r="J221">
            <v>108649471</v>
          </cell>
        </row>
        <row r="228">
          <cell r="H228">
            <v>12624000</v>
          </cell>
          <cell r="J228">
            <v>4525355</v>
          </cell>
        </row>
        <row r="234">
          <cell r="H234">
            <v>10540000</v>
          </cell>
          <cell r="J234">
            <v>6902269</v>
          </cell>
        </row>
        <row r="243">
          <cell r="H243">
            <v>939980000</v>
          </cell>
          <cell r="J243">
            <v>695650191</v>
          </cell>
        </row>
        <row r="252">
          <cell r="H252">
            <v>5640000</v>
          </cell>
          <cell r="J252">
            <v>1854144</v>
          </cell>
        </row>
        <row r="258">
          <cell r="H258">
            <v>196937000</v>
          </cell>
          <cell r="J258">
            <v>168977909</v>
          </cell>
        </row>
        <row r="266">
          <cell r="H266">
            <v>5763000</v>
          </cell>
          <cell r="J266">
            <v>5762201</v>
          </cell>
        </row>
        <row r="272">
          <cell r="H272">
            <v>42475000</v>
          </cell>
          <cell r="J272">
            <v>19451103</v>
          </cell>
        </row>
        <row r="280">
          <cell r="H280">
            <v>38237000</v>
          </cell>
          <cell r="J280">
            <v>411372</v>
          </cell>
        </row>
        <row r="286">
          <cell r="H286">
            <v>6288000</v>
          </cell>
          <cell r="J286">
            <v>300200</v>
          </cell>
        </row>
        <row r="292">
          <cell r="H292">
            <v>500000</v>
          </cell>
          <cell r="J292">
            <v>23690</v>
          </cell>
        </row>
        <row r="299">
          <cell r="H299">
            <v>730610669</v>
          </cell>
          <cell r="J299">
            <v>478916227</v>
          </cell>
        </row>
        <row r="315">
          <cell r="H315">
            <v>444262675</v>
          </cell>
          <cell r="J315">
            <v>227627344</v>
          </cell>
        </row>
        <row r="333">
          <cell r="H333">
            <v>29222308</v>
          </cell>
          <cell r="J333">
            <v>22751290</v>
          </cell>
        </row>
        <row r="344">
          <cell r="H344">
            <v>8920000</v>
          </cell>
          <cell r="J344">
            <v>1817752</v>
          </cell>
        </row>
        <row r="358">
          <cell r="H358">
            <v>296290348</v>
          </cell>
          <cell r="J358">
            <v>296290348</v>
          </cell>
        </row>
        <row r="364">
          <cell r="H364">
            <v>5072780000</v>
          </cell>
          <cell r="J364">
            <v>4006614941</v>
          </cell>
        </row>
        <row r="373">
          <cell r="J373">
            <v>80363272</v>
          </cell>
        </row>
        <row r="374">
          <cell r="H374">
            <v>107908000</v>
          </cell>
        </row>
        <row r="376">
          <cell r="H376">
            <v>54879000</v>
          </cell>
          <cell r="J376">
            <v>40850122</v>
          </cell>
        </row>
        <row r="385">
          <cell r="H385">
            <v>139000000</v>
          </cell>
          <cell r="J385">
            <v>60919255</v>
          </cell>
        </row>
        <row r="388">
          <cell r="H388">
            <v>412000000</v>
          </cell>
          <cell r="J388">
            <v>304096631</v>
          </cell>
        </row>
        <row r="393">
          <cell r="H393">
            <v>240000</v>
          </cell>
          <cell r="J393">
            <v>0</v>
          </cell>
        </row>
        <row r="395">
          <cell r="H395">
            <v>32630000</v>
          </cell>
          <cell r="J395">
            <v>17776012</v>
          </cell>
        </row>
        <row r="402">
          <cell r="H402">
            <v>37020000</v>
          </cell>
          <cell r="J402">
            <v>23125123</v>
          </cell>
        </row>
        <row r="405">
          <cell r="H405">
            <v>50000</v>
          </cell>
          <cell r="J405">
            <v>0</v>
          </cell>
        </row>
        <row r="408">
          <cell r="H408">
            <v>60000</v>
          </cell>
        </row>
        <row r="412">
          <cell r="H412">
            <v>0</v>
          </cell>
          <cell r="J412">
            <v>0</v>
          </cell>
          <cell r="L412">
            <v>0</v>
          </cell>
        </row>
        <row r="415">
          <cell r="H415">
            <v>169552000</v>
          </cell>
          <cell r="J415">
            <v>140168429</v>
          </cell>
        </row>
        <row r="420">
          <cell r="H420">
            <v>1250000</v>
          </cell>
          <cell r="J420">
            <v>418420</v>
          </cell>
        </row>
        <row r="425">
          <cell r="H425">
            <v>1500000</v>
          </cell>
          <cell r="J425">
            <v>379455</v>
          </cell>
        </row>
        <row r="432">
          <cell r="H432">
            <v>5500000</v>
          </cell>
          <cell r="J432">
            <v>3216336</v>
          </cell>
        </row>
        <row r="437">
          <cell r="H437">
            <v>1400000</v>
          </cell>
          <cell r="J437">
            <v>642429</v>
          </cell>
        </row>
        <row r="444">
          <cell r="H444">
            <v>22978000</v>
          </cell>
          <cell r="J444">
            <v>15841739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785.ZBIRNA"/>
      <sheetName val="785-18"/>
      <sheetName val="785-03"/>
      <sheetName val="785-22"/>
      <sheetName val="785-37 "/>
      <sheetName val="785-41"/>
      <sheetName val="785-56"/>
      <sheetName val="785-60"/>
      <sheetName val="785-80"/>
      <sheetName val="785-94"/>
      <sheetName val="785-A3"/>
      <sheetName val="real."/>
      <sheetName val="10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112000000</v>
          </cell>
        </row>
        <row r="11">
          <cell r="C11">
            <v>1172000</v>
          </cell>
        </row>
        <row r="14">
          <cell r="C14">
            <v>371828000</v>
          </cell>
        </row>
        <row r="19">
          <cell r="C19">
            <v>445000</v>
          </cell>
          <cell r="E19">
            <v>221064</v>
          </cell>
        </row>
        <row r="23">
          <cell r="C23">
            <v>650000</v>
          </cell>
          <cell r="E23">
            <v>34810</v>
          </cell>
        </row>
        <row r="26">
          <cell r="C26">
            <v>13565000</v>
          </cell>
          <cell r="E26">
            <v>2208040</v>
          </cell>
        </row>
        <row r="32">
          <cell r="C32">
            <v>340000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/>
      <sheetData sheetId="1">
        <row r="6">
          <cell r="C6">
            <v>1700000</v>
          </cell>
          <cell r="E6">
            <v>746900</v>
          </cell>
        </row>
        <row r="10">
          <cell r="C10">
            <v>2000000</v>
          </cell>
          <cell r="E10">
            <v>53120</v>
          </cell>
        </row>
        <row r="14">
          <cell r="C14">
            <v>14150000</v>
          </cell>
          <cell r="E14">
            <v>9686832</v>
          </cell>
        </row>
        <row r="23">
          <cell r="C23">
            <v>2150000</v>
          </cell>
          <cell r="E23">
            <v>159992</v>
          </cell>
        </row>
        <row r="30">
          <cell r="C30">
            <v>38000000</v>
          </cell>
        </row>
        <row r="35">
          <cell r="C35">
            <v>52975000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stavki (zb)"/>
      <sheetName val="realizacija "/>
      <sheetName val="судско извршно плаќање"/>
      <sheetName val="kat.48-real 15,40 i 65%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4">
          <cell r="C4">
            <v>85500000</v>
          </cell>
        </row>
        <row r="5">
          <cell r="C5">
            <v>1248677</v>
          </cell>
          <cell r="E5">
            <v>115404</v>
          </cell>
        </row>
        <row r="6">
          <cell r="C6">
            <v>18000000</v>
          </cell>
        </row>
        <row r="7">
          <cell r="C7">
            <v>900000</v>
          </cell>
          <cell r="E7">
            <v>894956</v>
          </cell>
        </row>
        <row r="8">
          <cell r="C8">
            <v>16700000</v>
          </cell>
          <cell r="E8">
            <v>1256290</v>
          </cell>
        </row>
        <row r="13">
          <cell r="C13">
            <v>45201323</v>
          </cell>
          <cell r="E13">
            <v>45201323</v>
          </cell>
        </row>
        <row r="15">
          <cell r="C15">
            <v>88610000</v>
          </cell>
        </row>
        <row r="16">
          <cell r="C16">
            <v>159610000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 kat"/>
      <sheetName val="na prog"/>
      <sheetName val="na stav"/>
      <sheetName val="realizacija"/>
      <sheetName val="11.09"/>
      <sheetName val="07.09 "/>
      <sheetName val="06.09"/>
      <sheetName val="30.08"/>
      <sheetName val="28.08 "/>
      <sheetName val="23.08"/>
      <sheetName val="16.08"/>
      <sheetName val="15.08"/>
      <sheetName val="14.08"/>
      <sheetName val="10.08"/>
      <sheetName val="09.08"/>
      <sheetName val="08.08"/>
      <sheetName val="17.07"/>
      <sheetName val="14.07"/>
      <sheetName val="13.07 "/>
      <sheetName val="29.06"/>
      <sheetName val="26.06 "/>
      <sheetName val="21.06"/>
      <sheetName val="15.06"/>
      <sheetName val="02.06"/>
      <sheetName val="15.05"/>
      <sheetName val="05.05"/>
      <sheetName val="15.04"/>
      <sheetName val="14.04"/>
      <sheetName val="31.03"/>
      <sheetName val="15.03"/>
      <sheetName val="03.03"/>
      <sheetName val="23.02"/>
    </sheetNames>
    <sheetDataSet>
      <sheetData sheetId="0">
        <row r="3">
          <cell r="C3">
            <v>6000000</v>
          </cell>
          <cell r="E3">
            <v>86478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9"/>
  <sheetViews>
    <sheetView tabSelected="1" topLeftCell="A19" zoomScaleNormal="100" workbookViewId="0">
      <selection activeCell="F33" sqref="F33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75" x14ac:dyDescent="0.25">
      <c r="A1" s="51" t="s">
        <v>0</v>
      </c>
      <c r="B1" s="51"/>
      <c r="C1" s="1" t="str">
        <f>[1]realizacija!H1</f>
        <v>РЕБАЛАНСИРАН буџет за 2024 година</v>
      </c>
      <c r="D1" s="1" t="str">
        <f>[1]realizacija!J1</f>
        <v xml:space="preserve">Реализација, заклучно со 30.09.2024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6284025000</v>
      </c>
      <c r="D3" s="9">
        <f>SUM(D4:D6)</f>
        <v>4419145693</v>
      </c>
      <c r="E3" s="9">
        <f>SUM(E4:E6)</f>
        <v>1864879307</v>
      </c>
      <c r="F3" s="10">
        <f>D3/C3</f>
        <v>0.70323490008394296</v>
      </c>
    </row>
    <row r="4" spans="1:12" x14ac:dyDescent="0.25">
      <c r="A4" s="11">
        <v>401</v>
      </c>
      <c r="B4" s="12" t="s">
        <v>4</v>
      </c>
      <c r="C4" s="13">
        <f>[1]realizacija!H6+[1]realizacija!H136+[1]realizacija!H208+[1]realizacija!H374</f>
        <v>4202848000</v>
      </c>
      <c r="D4" s="13">
        <f>[1]realizacija!J6+[1]realizacija!J136+[1]realizacija!J208+[1]realizacija!J373</f>
        <v>3044350877</v>
      </c>
      <c r="E4" s="13">
        <f t="shared" ref="E4:E27" si="0">C4-D4</f>
        <v>1158497123</v>
      </c>
      <c r="F4" s="14">
        <f t="shared" ref="F4:F29" si="1">D4/C4</f>
        <v>0.72435426572647876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[1]realizacija!H11+[1]realizacija!H139+[1]realizacija!H211+[1]realizacija!H376</f>
        <v>1914177000</v>
      </c>
      <c r="D5" s="13">
        <f>[1]realizacija!J11+[1]realizacija!J139+[1]realizacija!J211+[1]realizacija!J376</f>
        <v>1374130594</v>
      </c>
      <c r="E5" s="13">
        <f t="shared" si="0"/>
        <v>540046406</v>
      </c>
      <c r="F5" s="14">
        <f t="shared" si="1"/>
        <v>0.71787018337384678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[1]realizacija!H17+[1]realizacija!H217</f>
        <v>167000000</v>
      </c>
      <c r="D6" s="13">
        <f>[1]realizacija!J217</f>
        <v>664222</v>
      </c>
      <c r="E6" s="13">
        <f t="shared" si="0"/>
        <v>166335778</v>
      </c>
      <c r="F6" s="14">
        <f t="shared" si="1"/>
        <v>3.9773772455089819E-3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>
        <v>0</v>
      </c>
    </row>
    <row r="8" spans="1:12" x14ac:dyDescent="0.25">
      <c r="A8" s="11">
        <v>414</v>
      </c>
      <c r="B8" s="12" t="s">
        <v>8</v>
      </c>
      <c r="C8" s="13">
        <f>[1]realizacija!H182+[1]realizacija!H412</f>
        <v>0</v>
      </c>
      <c r="D8" s="13">
        <f>[1]realizacija!J182+[1]realizacija!J412</f>
        <v>0</v>
      </c>
      <c r="E8" s="13">
        <f>[1]realizacija!L182+[1]realizacija!L412</f>
        <v>0</v>
      </c>
      <c r="F8" s="14">
        <v>0</v>
      </c>
    </row>
    <row r="9" spans="1:12" x14ac:dyDescent="0.25">
      <c r="A9" s="9">
        <v>42</v>
      </c>
      <c r="B9" s="9" t="s">
        <v>9</v>
      </c>
      <c r="C9" s="9">
        <f>SUM(C10:C16)</f>
        <v>3755550329</v>
      </c>
      <c r="D9" s="9">
        <f>SUM(D10:D16)</f>
        <v>2320849277</v>
      </c>
      <c r="E9" s="9">
        <f t="shared" si="0"/>
        <v>1434701052</v>
      </c>
      <c r="F9" s="10">
        <f t="shared" si="1"/>
        <v>0.6179784781683324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[1]realizacija!H20+[1]realizacija!H118+[1]realizacija!H148+[1]realizacija!H221+[1]realizacija!H272+[1]realizacija!H292+[1]realizacija!H393+[1]realizacija!H420+'[2]785.ZBIRNA'!$C$19+[3]realizacija!$C$6</f>
        <v>250120000</v>
      </c>
      <c r="D10" s="13">
        <f>[1]realizacija!J20+[1]realizacija!J118+[1]realizacija!J148+[1]realizacija!J221+[1]realizacija!J272+[1]realizacija!J292+[1]realizacija!J420+[1]realizacija!J393+'[2]785.ZBIRNA'!$E$19+[3]realizacija!$E$6</f>
        <v>172062108</v>
      </c>
      <c r="E10" s="13">
        <f t="shared" si="0"/>
        <v>78057892</v>
      </c>
      <c r="F10" s="14">
        <f t="shared" si="1"/>
        <v>0.68791823124900053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[1]realizacija!H28+[1]realizacija!H157+[1]realizacija!H228+[1]realizacija!H299+[1]realizacija!H395+'[4]na stavki (zb)'!$C$4+[3]realizacija!$C$10</f>
        <v>895574669</v>
      </c>
      <c r="D11" s="13">
        <f>[1]realizacija!J28+[1]realizacija!J157+[1]realizacija!J228+[1]realizacija!J299+[1]realizacija!J395+58200+[3]realizacija!$E$10</f>
        <v>514895879</v>
      </c>
      <c r="E11" s="13">
        <f t="shared" si="0"/>
        <v>380678790</v>
      </c>
      <c r="F11" s="14">
        <f t="shared" si="1"/>
        <v>0.57493350004520949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[1]realizacija!H43+[1]realizacija!H162+[1]realizacija!H234+[1]realizacija!H280+[1]realizacija!H315+[1]realizacija!H385+[1]realizacija!H425+'[4]na stavki (zb)'!$C$5+'[2]785.ZBIRNA'!$C$11+'[2]785.ZBIRNA'!$C$23+'[5]na kat'!$C$3+[3]realizacija!$C$14</f>
        <v>674150352</v>
      </c>
      <c r="D12" s="13">
        <f>[1]realizacija!J43+[1]realizacija!J162+[1]realizacija!J234+[1]realizacija!J280+[1]realizacija!J315+[1]realizacija!J385+[1]realizacija!J425+'[4]na stavki (zb)'!$E$5+'[2]785.ZBIRNA'!$E$23+'[5]na kat'!$E$3+[3]realizacija!$E$14</f>
        <v>311358476</v>
      </c>
      <c r="E12" s="13">
        <f t="shared" si="0"/>
        <v>362791876</v>
      </c>
      <c r="F12" s="14">
        <f t="shared" si="1"/>
        <v>0.46185316832705592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[1]realizacija!H60+[1]realizacija!H333+[1]realizacija!H402+'[4]na stavki (zb)'!$C$6+[3]realizacija!$C$23</f>
        <v>143692308</v>
      </c>
      <c r="D13" s="13">
        <f>[1]realizacija!J60+[1]realizacija!J333+[1]realizacija!J402+[3]realizacija!$E$23</f>
        <v>68093304</v>
      </c>
      <c r="E13" s="13">
        <f t="shared" si="0"/>
        <v>75599004</v>
      </c>
      <c r="F13" s="14">
        <f t="shared" si="1"/>
        <v>0.47388273560196414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[1]realizacija!H72+[1]realizacija!H126+[1]realizacija!H166+[1]realizacija!H243+[1]realizacija!H286+[1]realizacija!H344+[1]realizacija!H405+[1]realizacija!H432+'[4]na stavki (zb)'!$C$7+'[2]785.ZBIRNA'!$C$26</f>
        <v>1158503000</v>
      </c>
      <c r="D14" s="13">
        <f>[1]realizacija!J72+[1]realizacija!J126+[1]realizacija!J166+[1]realizacija!J243+[1]realizacija!J286+[1]realizacija!J344+[1]realizacija!J405+[1]realizacija!J432+'[4]na stavki (zb)'!$E$7+'[2]785.ZBIRNA'!$E$26</f>
        <v>848882773</v>
      </c>
      <c r="E14" s="13">
        <f t="shared" si="0"/>
        <v>309620227</v>
      </c>
      <c r="F14" s="14">
        <f t="shared" si="1"/>
        <v>0.73274110900014933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[1]realizacija!H93+[1]realizacija!H129+[1]realizacija!H175+[1]realizacija!H252+[1]realizacija!H388+[1]realizacija!H437+[1]realizacija!H408+'[4]na stavki (zb)'!$C$8</f>
        <v>609510000</v>
      </c>
      <c r="D15" s="13">
        <f>[1]realizacija!J93+[1]realizacija!J129+[1]realizacija!J175+[1]realizacija!J252+[1]realizacija!J388+[1]realizacija!J437+'[4]na stavki (zb)'!$E$8</f>
        <v>391651281</v>
      </c>
      <c r="E15" s="13">
        <f t="shared" si="0"/>
        <v>217858719</v>
      </c>
      <c r="F15" s="14">
        <f t="shared" si="1"/>
        <v>0.64256744105921149</v>
      </c>
    </row>
    <row r="16" spans="1:12" x14ac:dyDescent="0.25">
      <c r="A16" s="18">
        <v>427</v>
      </c>
      <c r="B16" s="19" t="s">
        <v>16</v>
      </c>
      <c r="C16" s="13">
        <f>[1]realizacija!H100</f>
        <v>24000000</v>
      </c>
      <c r="D16" s="13">
        <f>[1]realizacija!J100</f>
        <v>13905456</v>
      </c>
      <c r="E16" s="13">
        <f t="shared" si="0"/>
        <v>10094544</v>
      </c>
      <c r="F16" s="14">
        <f t="shared" si="1"/>
        <v>0.57939399999999996</v>
      </c>
    </row>
    <row r="17" spans="1:8" ht="30" x14ac:dyDescent="0.25">
      <c r="A17" s="20">
        <v>43</v>
      </c>
      <c r="B17" s="21" t="s">
        <v>17</v>
      </c>
      <c r="C17" s="20">
        <f>SUM(C18)</f>
        <v>520000000</v>
      </c>
      <c r="D17" s="20">
        <f>SUM(D18)</f>
        <v>386589420</v>
      </c>
      <c r="E17" s="20">
        <f t="shared" si="0"/>
        <v>133410580</v>
      </c>
      <c r="F17" s="10">
        <f t="shared" si="1"/>
        <v>0.74344119230769234</v>
      </c>
    </row>
    <row r="18" spans="1:8" ht="19.5" customHeight="1" x14ac:dyDescent="0.25">
      <c r="A18" s="22">
        <v>431</v>
      </c>
      <c r="B18" s="19" t="s">
        <v>18</v>
      </c>
      <c r="C18" s="23">
        <f>[1]realizacija!H198</f>
        <v>520000000</v>
      </c>
      <c r="D18" s="23">
        <f>[1]realizacija!J198</f>
        <v>386589420</v>
      </c>
      <c r="E18" s="23">
        <f t="shared" si="0"/>
        <v>133410580</v>
      </c>
      <c r="F18" s="14">
        <f t="shared" si="1"/>
        <v>0.74344119230769234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396781991</v>
      </c>
      <c r="E19" s="20">
        <f>E20</f>
        <v>130918009</v>
      </c>
      <c r="F19" s="10">
        <f t="shared" si="1"/>
        <v>0.75190826416524537</v>
      </c>
    </row>
    <row r="20" spans="1:8" x14ac:dyDescent="0.25">
      <c r="A20" s="22">
        <v>442</v>
      </c>
      <c r="B20" s="19" t="s">
        <v>20</v>
      </c>
      <c r="C20" s="23">
        <f>[1]realizacija!H203</f>
        <v>527700000</v>
      </c>
      <c r="D20" s="23">
        <f>[1]realizacija!J203</f>
        <v>396781991</v>
      </c>
      <c r="E20" s="23">
        <f>C20-D20</f>
        <v>130918009</v>
      </c>
      <c r="F20" s="14">
        <f t="shared" si="1"/>
        <v>0.75190826416524537</v>
      </c>
    </row>
    <row r="21" spans="1:8" x14ac:dyDescent="0.25">
      <c r="A21" s="9">
        <v>46</v>
      </c>
      <c r="B21" s="9" t="s">
        <v>21</v>
      </c>
      <c r="C21" s="9">
        <f>SUM(C22:C24)</f>
        <v>894524671</v>
      </c>
      <c r="D21" s="9">
        <f>SUM(D22:D24)</f>
        <v>766983247</v>
      </c>
      <c r="E21" s="9">
        <f>SUM(E22:E24)</f>
        <v>127541424</v>
      </c>
      <c r="F21" s="10">
        <f t="shared" si="1"/>
        <v>0.85741989222340853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1800300</v>
      </c>
      <c r="E22" s="13">
        <f t="shared" si="0"/>
        <v>799700</v>
      </c>
      <c r="F22" s="14">
        <f t="shared" si="1"/>
        <v>0.69242307692307692</v>
      </c>
    </row>
    <row r="23" spans="1:8" x14ac:dyDescent="0.25">
      <c r="A23" s="18">
        <v>464</v>
      </c>
      <c r="B23" s="19" t="s">
        <v>23</v>
      </c>
      <c r="C23" s="13">
        <f>[1]realizacija!H105+[1]realizacija!H258+[1]realizacija!H444+'[2]785.ZBIRNA'!$C$32</f>
        <v>454542000</v>
      </c>
      <c r="D23" s="13">
        <f>[1]realizacija!J105+[1]realizacija!J258+[1]realizacija!J444</f>
        <v>328558472</v>
      </c>
      <c r="E23" s="13">
        <f t="shared" si="0"/>
        <v>125983528</v>
      </c>
      <c r="F23" s="14">
        <f t="shared" si="1"/>
        <v>0.72283413193940271</v>
      </c>
    </row>
    <row r="24" spans="1:8" x14ac:dyDescent="0.25">
      <c r="A24" s="18">
        <v>465</v>
      </c>
      <c r="B24" s="19" t="s">
        <v>24</v>
      </c>
      <c r="C24" s="13">
        <f>[1]realizacija!H112+[1]realizacija!H358+[1]realizacija!H266+'[4]na stavki (zb)'!$C$13</f>
        <v>437382671</v>
      </c>
      <c r="D24" s="13">
        <f>[1]realizacija!J112+[1]realizacija!J266+[1]realizacija!J358+'[4]na stavki (zb)'!$E$13</f>
        <v>436624475</v>
      </c>
      <c r="E24" s="13">
        <f t="shared" si="0"/>
        <v>758196</v>
      </c>
      <c r="F24" s="14">
        <f t="shared" si="1"/>
        <v>0.99826651568461433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6086760000</v>
      </c>
      <c r="D25" s="9">
        <f>SUM(D26:D28)</f>
        <v>4156819869</v>
      </c>
      <c r="E25" s="9">
        <f t="shared" si="0"/>
        <v>1929940131</v>
      </c>
      <c r="F25" s="10">
        <f t="shared" si="1"/>
        <v>0.6829281701594937</v>
      </c>
    </row>
    <row r="26" spans="1:8" ht="30" x14ac:dyDescent="0.25">
      <c r="A26" s="24">
        <v>480</v>
      </c>
      <c r="B26" s="19" t="s">
        <v>26</v>
      </c>
      <c r="C26" s="13">
        <f>[1]realizacija!H187+[1]realizacija!H364+'[4]na stavki (zb)'!$C$15+'[2]785.ZBIRNA'!$C$14+[3]realizacija!$C$35</f>
        <v>5605558000</v>
      </c>
      <c r="D26" s="13">
        <f>[1]realizacija!J187+[1]realizacija!J364</f>
        <v>4016651440</v>
      </c>
      <c r="E26" s="13">
        <f t="shared" si="0"/>
        <v>1588906560</v>
      </c>
      <c r="F26" s="14">
        <f t="shared" si="1"/>
        <v>0.71654801181256178</v>
      </c>
    </row>
    <row r="27" spans="1:8" x14ac:dyDescent="0.25">
      <c r="A27" s="17">
        <v>482</v>
      </c>
      <c r="B27" s="12" t="s">
        <v>27</v>
      </c>
      <c r="C27" s="13">
        <f>[1]realizacija!H415+'[4]na stavki (zb)'!$C$16+'[2]785.ZBIRNA'!$C$6+[3]realizacija!$C$30</f>
        <v>479162000</v>
      </c>
      <c r="D27" s="13">
        <f>[1]realizacija!J415</f>
        <v>140168429</v>
      </c>
      <c r="E27" s="13">
        <f t="shared" si="0"/>
        <v>338993571</v>
      </c>
      <c r="F27" s="14">
        <f t="shared" si="1"/>
        <v>0.29252826601441684</v>
      </c>
    </row>
    <row r="28" spans="1:8" x14ac:dyDescent="0.25">
      <c r="A28" s="17">
        <v>483</v>
      </c>
      <c r="B28" s="12" t="s">
        <v>28</v>
      </c>
      <c r="C28" s="13">
        <f>[1]realizacija!H193</f>
        <v>2040000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18068560000</v>
      </c>
      <c r="D29" s="27">
        <f>D3+D7+D9+D17+D19+D21+D25</f>
        <v>12447169497</v>
      </c>
      <c r="E29" s="27">
        <f>E3+E7+E9+E17+E19+E21+E25</f>
        <v>5621390503</v>
      </c>
      <c r="F29" s="28">
        <f t="shared" si="1"/>
        <v>0.68888552806643144</v>
      </c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30">
        <v>40</v>
      </c>
      <c r="B31" s="31" t="s">
        <v>3</v>
      </c>
      <c r="C31" s="32">
        <f>C3</f>
        <v>6284025000</v>
      </c>
      <c r="D31" s="32">
        <f>D3</f>
        <v>4419145693</v>
      </c>
      <c r="E31" s="32">
        <f t="shared" ref="E31:E37" si="2">C31-D31</f>
        <v>1864879307</v>
      </c>
      <c r="F31" s="33">
        <f t="shared" ref="F31:F38" si="3">D31/C31</f>
        <v>0.70323490008394296</v>
      </c>
    </row>
    <row r="32" spans="1:8" ht="30" x14ac:dyDescent="0.25">
      <c r="A32" s="34">
        <v>41</v>
      </c>
      <c r="B32" s="35" t="s">
        <v>7</v>
      </c>
      <c r="C32" s="36">
        <f>C7</f>
        <v>0</v>
      </c>
      <c r="D32" s="36">
        <f>D7</f>
        <v>0</v>
      </c>
      <c r="E32" s="36">
        <f>E7</f>
        <v>0</v>
      </c>
      <c r="F32" s="37">
        <v>0</v>
      </c>
    </row>
    <row r="33" spans="1:6" x14ac:dyDescent="0.25">
      <c r="A33" s="34">
        <v>42</v>
      </c>
      <c r="B33" s="35" t="s">
        <v>9</v>
      </c>
      <c r="C33" s="38">
        <f>C9</f>
        <v>3755550329</v>
      </c>
      <c r="D33" s="38">
        <f>D9</f>
        <v>2320849277</v>
      </c>
      <c r="E33" s="36">
        <f t="shared" si="2"/>
        <v>1434701052</v>
      </c>
      <c r="F33" s="37">
        <f t="shared" si="3"/>
        <v>0.6179784781683324</v>
      </c>
    </row>
    <row r="34" spans="1:6" ht="24.75" customHeight="1" x14ac:dyDescent="0.25">
      <c r="A34" s="39">
        <v>43</v>
      </c>
      <c r="B34" s="35" t="s">
        <v>17</v>
      </c>
      <c r="C34" s="38">
        <f>C17</f>
        <v>520000000</v>
      </c>
      <c r="D34" s="38">
        <f>D17</f>
        <v>386589420</v>
      </c>
      <c r="E34" s="36">
        <f t="shared" si="2"/>
        <v>133410580</v>
      </c>
      <c r="F34" s="37">
        <f t="shared" si="3"/>
        <v>0.74344119230769234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396781991</v>
      </c>
      <c r="E35" s="36">
        <f t="shared" si="2"/>
        <v>130918009</v>
      </c>
      <c r="F35" s="37">
        <f t="shared" si="3"/>
        <v>0.75190826416524537</v>
      </c>
    </row>
    <row r="36" spans="1:6" x14ac:dyDescent="0.25">
      <c r="A36" s="39">
        <v>46</v>
      </c>
      <c r="B36" s="40" t="s">
        <v>21</v>
      </c>
      <c r="C36" s="38">
        <f>C21</f>
        <v>894524671</v>
      </c>
      <c r="D36" s="38">
        <f>D21</f>
        <v>766983247</v>
      </c>
      <c r="E36" s="38">
        <f>E21</f>
        <v>127541424</v>
      </c>
      <c r="F36" s="37">
        <f t="shared" si="3"/>
        <v>0.85741989222340853</v>
      </c>
    </row>
    <row r="37" spans="1:6" x14ac:dyDescent="0.25">
      <c r="A37" s="41">
        <v>48</v>
      </c>
      <c r="B37" s="42" t="s">
        <v>25</v>
      </c>
      <c r="C37" s="43">
        <f>C25</f>
        <v>6086760000</v>
      </c>
      <c r="D37" s="43">
        <f>D25</f>
        <v>4156819869</v>
      </c>
      <c r="E37" s="44">
        <f t="shared" si="2"/>
        <v>1929940131</v>
      </c>
      <c r="F37" s="45">
        <f t="shared" si="3"/>
        <v>0.6829281701594937</v>
      </c>
    </row>
    <row r="38" spans="1:6" s="29" customFormat="1" x14ac:dyDescent="0.25">
      <c r="A38" s="53" t="s">
        <v>29</v>
      </c>
      <c r="B38" s="54"/>
      <c r="C38" s="46">
        <f>SUM(C31:C37)</f>
        <v>18068560000</v>
      </c>
      <c r="D38" s="46">
        <f>SUM(D31:D37)</f>
        <v>12447169497</v>
      </c>
      <c r="E38" s="46">
        <f>SUM(E31:E37)</f>
        <v>5621390503</v>
      </c>
      <c r="F38" s="47">
        <f t="shared" si="3"/>
        <v>0.68888552806643144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49"/>
      <c r="D41" s="49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  <row r="569" spans="3:4" x14ac:dyDescent="0.25">
      <c r="C569" s="50"/>
      <c r="D569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Реал.на буџет, 30.09.2024</vt:lpstr>
      <vt:lpstr>'Реал.на буџет, 30.09.2024'!Print_Area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2024-10-04T14:18:34Z</dcterms:modified>
</cp:coreProperties>
</file>