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k.buxet na MO-31.12.2024" sheetId="2" r:id="rId1"/>
    <sheet name="Sheet1" sheetId="1" r:id="rId2"/>
  </sheets>
  <externalReferences>
    <externalReference r:id="rId3"/>
  </externalReferences>
  <definedNames>
    <definedName name="_xlnm.Print_Area" localSheetId="0">'Vk.buxet na MO-31.12.2024'!$A$1:$F$39</definedName>
  </definedNames>
  <calcPr calcId="162913"/>
</workbook>
</file>

<file path=xl/calcChain.xml><?xml version="1.0" encoding="utf-8"?>
<calcChain xmlns="http://schemas.openxmlformats.org/spreadsheetml/2006/main">
  <c r="D12" i="2" l="1"/>
  <c r="C12" i="2"/>
  <c r="D13" i="2"/>
  <c r="D11" i="2"/>
  <c r="D10" i="2"/>
  <c r="C26" i="2"/>
  <c r="C27" i="2"/>
  <c r="C13" i="2"/>
  <c r="C11" i="2"/>
  <c r="C10" i="2"/>
  <c r="D15" i="2"/>
  <c r="D14" i="2"/>
  <c r="C15" i="2"/>
  <c r="C14" i="2"/>
  <c r="D27" i="2"/>
  <c r="D24" i="2"/>
  <c r="C24" i="2"/>
  <c r="C28" i="2" l="1"/>
  <c r="C25" i="2" s="1"/>
  <c r="C37" i="2" s="1"/>
  <c r="F27" i="2"/>
  <c r="E27" i="2"/>
  <c r="D26" i="2"/>
  <c r="E26" i="2" s="1"/>
  <c r="F24" i="2"/>
  <c r="E24" i="2"/>
  <c r="D23" i="2"/>
  <c r="C23" i="2"/>
  <c r="E23" i="2" s="1"/>
  <c r="D22" i="2"/>
  <c r="C22" i="2"/>
  <c r="D20" i="2"/>
  <c r="C20" i="2"/>
  <c r="C35" i="2" s="1"/>
  <c r="D18" i="2"/>
  <c r="F18" i="2" s="1"/>
  <c r="C18" i="2"/>
  <c r="C17" i="2" s="1"/>
  <c r="D16" i="2"/>
  <c r="C16" i="2"/>
  <c r="C9" i="2" s="1"/>
  <c r="C33" i="2" s="1"/>
  <c r="F15" i="2"/>
  <c r="F14" i="2"/>
  <c r="F13" i="2"/>
  <c r="F12" i="2"/>
  <c r="E12" i="2"/>
  <c r="F11" i="2"/>
  <c r="E11" i="2"/>
  <c r="F10" i="2"/>
  <c r="E10" i="2"/>
  <c r="E8" i="2"/>
  <c r="E7" i="2" s="1"/>
  <c r="E32" i="2" s="1"/>
  <c r="D8" i="2"/>
  <c r="C8" i="2"/>
  <c r="F8" i="2" s="1"/>
  <c r="D7" i="2"/>
  <c r="D32" i="2" s="1"/>
  <c r="C7" i="2"/>
  <c r="C32" i="2" s="1"/>
  <c r="D6" i="2"/>
  <c r="C6" i="2"/>
  <c r="D5" i="2"/>
  <c r="C5" i="2"/>
  <c r="E5" i="2" s="1"/>
  <c r="D4" i="2"/>
  <c r="C4" i="2"/>
  <c r="E4" i="2" s="1"/>
  <c r="F23" i="2" l="1"/>
  <c r="C21" i="2"/>
  <c r="C36" i="2" s="1"/>
  <c r="F5" i="2"/>
  <c r="C19" i="2"/>
  <c r="D25" i="2"/>
  <c r="D37" i="2" s="1"/>
  <c r="F37" i="2" s="1"/>
  <c r="F4" i="2"/>
  <c r="F6" i="2"/>
  <c r="F7" i="2"/>
  <c r="F20" i="2"/>
  <c r="F26" i="2"/>
  <c r="F32" i="2"/>
  <c r="F16" i="2"/>
  <c r="E20" i="2"/>
  <c r="E19" i="2" s="1"/>
  <c r="C3" i="2"/>
  <c r="C31" i="2" s="1"/>
  <c r="C38" i="2" s="1"/>
  <c r="D17" i="2"/>
  <c r="D34" i="2" s="1"/>
  <c r="F34" i="2" s="1"/>
  <c r="D19" i="2"/>
  <c r="F19" i="2" s="1"/>
  <c r="F22" i="2"/>
  <c r="D3" i="2"/>
  <c r="E6" i="2"/>
  <c r="E3" i="2" s="1"/>
  <c r="D21" i="2"/>
  <c r="F21" i="2" s="1"/>
  <c r="E37" i="2"/>
  <c r="C34" i="2"/>
  <c r="F17" i="2"/>
  <c r="E13" i="2"/>
  <c r="E14" i="2"/>
  <c r="E15" i="2"/>
  <c r="E16" i="2"/>
  <c r="D36" i="2"/>
  <c r="F36" i="2" s="1"/>
  <c r="D9" i="2"/>
  <c r="E18" i="2"/>
  <c r="E22" i="2"/>
  <c r="E21" i="2" s="1"/>
  <c r="E36" i="2" s="1"/>
  <c r="E17" i="2" l="1"/>
  <c r="C29" i="2"/>
  <c r="D35" i="2"/>
  <c r="F35" i="2" s="1"/>
  <c r="F25" i="2"/>
  <c r="E25" i="2"/>
  <c r="F3" i="2"/>
  <c r="D31" i="2"/>
  <c r="F31" i="2" s="1"/>
  <c r="F9" i="2"/>
  <c r="D33" i="2"/>
  <c r="D29" i="2"/>
  <c r="E9" i="2"/>
  <c r="E29" i="2" s="1"/>
  <c r="E34" i="2"/>
  <c r="E35" i="2" l="1"/>
  <c r="E31" i="2"/>
  <c r="F29" i="2"/>
  <c r="F33" i="2"/>
  <c r="D38" i="2"/>
  <c r="F38" i="2" s="1"/>
  <c r="E33" i="2"/>
  <c r="E38" i="2" s="1"/>
</calcChain>
</file>

<file path=xl/sharedStrings.xml><?xml version="1.0" encoding="utf-8"?>
<sst xmlns="http://schemas.openxmlformats.org/spreadsheetml/2006/main" count="42" uniqueCount="34">
  <si>
    <t>5(3-4)</t>
  </si>
  <si>
    <t>6(3/4)</t>
  </si>
  <si>
    <t>“Realizimi, duke përfshirë
31.12.2024"</t>
  </si>
  <si>
    <t>Buxheti i RIBALANCUAR për vitin 2024</t>
  </si>
  <si>
    <t>PARAGRAFI</t>
  </si>
  <si>
    <t>Diferenca (realizimi i buxhetit)</t>
  </si>
  <si>
    <t>përqindja e realizimit</t>
  </si>
  <si>
    <t>PAGA DHE SHTESAT</t>
  </si>
  <si>
    <t>Pagat bazë</t>
  </si>
  <si>
    <t>Kontributet e sigurimeve shoqërore</t>
  </si>
  <si>
    <t>Shtesat</t>
  </si>
  <si>
    <t>REZERVAT DHE SHPENZIMET E PADEFINUARA</t>
  </si>
  <si>
    <t>MALLRAT DHE SHËRBIMET</t>
  </si>
  <si>
    <t>Rezervat kapitale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</si>
  <si>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</si>
  <si>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</si>
  <si>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</si>
  <si>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</si>
  <si>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</si>
  <si>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</si>
  <si>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Punësimet e përkohëshme</t>
  </si>
  <si>
    <t>Transferet në Fondin SPIMV</t>
  </si>
  <si>
    <t>Grante të dedikuara</t>
  </si>
  <si>
    <t>TRANSFERTET KORENTE NË FONDET JASHTË BUXHETARE</t>
  </si>
  <si>
    <t>TRANSFERTAT AKTUALE NË NJËSITË E VETQEVERISJES LOKALE</t>
  </si>
  <si>
    <t>SUBVENCIONET DHE TRANSFERET</t>
  </si>
  <si>
    <t>Transferet në OJQ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</si>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</sst>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4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1.12.2024%20-%20REBALANS%20-%20so%20prenamena.i%20Odluka.200.mil.denari%20-usoglaseno%20so%20Specifikacija%20od%20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РЕБАЛАНСИРАН буџет за 2024 година</v>
          </cell>
        </row>
        <row r="6">
          <cell r="H6">
            <v>462600000</v>
          </cell>
          <cell r="J6">
            <v>461903452</v>
          </cell>
        </row>
        <row r="11">
          <cell r="H11">
            <v>192645000</v>
          </cell>
          <cell r="J11">
            <v>192522613</v>
          </cell>
        </row>
        <row r="17">
          <cell r="H17">
            <v>19000000</v>
          </cell>
          <cell r="J17">
            <v>18965609</v>
          </cell>
        </row>
        <row r="20">
          <cell r="H20">
            <v>2900000</v>
          </cell>
          <cell r="J20">
            <v>2883904</v>
          </cell>
        </row>
        <row r="28">
          <cell r="H28">
            <v>27810000</v>
          </cell>
          <cell r="J28">
            <v>27681417</v>
          </cell>
        </row>
        <row r="43">
          <cell r="H43">
            <v>10690000</v>
          </cell>
          <cell r="J43">
            <v>9263055</v>
          </cell>
        </row>
        <row r="60">
          <cell r="H60">
            <v>35900000</v>
          </cell>
          <cell r="J60">
            <v>33252059</v>
          </cell>
        </row>
        <row r="72">
          <cell r="H72">
            <v>93950000</v>
          </cell>
          <cell r="J72">
            <v>93939909</v>
          </cell>
        </row>
        <row r="93">
          <cell r="H93">
            <v>19910000</v>
          </cell>
          <cell r="J93">
            <v>19891059</v>
          </cell>
        </row>
        <row r="100">
          <cell r="H100">
            <v>19200000</v>
          </cell>
          <cell r="J100">
            <v>18456066</v>
          </cell>
        </row>
        <row r="103">
          <cell r="H103">
            <v>2600000</v>
          </cell>
        </row>
        <row r="104">
          <cell r="J104">
            <v>2600000</v>
          </cell>
        </row>
        <row r="105">
          <cell r="H105">
            <v>443654966</v>
          </cell>
          <cell r="J105">
            <v>339503113</v>
          </cell>
        </row>
        <row r="112">
          <cell r="H112">
            <v>109560034</v>
          </cell>
          <cell r="J112">
            <v>109559537</v>
          </cell>
          <cell r="L112">
            <v>497</v>
          </cell>
        </row>
        <row r="118">
          <cell r="H118">
            <v>20200000</v>
          </cell>
          <cell r="J118">
            <v>20197698</v>
          </cell>
        </row>
        <row r="126">
          <cell r="H126">
            <v>3800000</v>
          </cell>
          <cell r="J126">
            <v>2643386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90988462</v>
          </cell>
        </row>
        <row r="139">
          <cell r="H139">
            <v>12300000</v>
          </cell>
          <cell r="J139">
            <v>11827064</v>
          </cell>
        </row>
        <row r="148">
          <cell r="H148">
            <v>35850000</v>
          </cell>
          <cell r="J148">
            <v>34300540</v>
          </cell>
        </row>
        <row r="157">
          <cell r="H157">
            <v>2400000</v>
          </cell>
          <cell r="J157">
            <v>2314830</v>
          </cell>
        </row>
        <row r="165">
          <cell r="H165">
            <v>400000</v>
          </cell>
          <cell r="J165">
            <v>170930</v>
          </cell>
        </row>
        <row r="169">
          <cell r="H169">
            <v>80850000</v>
          </cell>
          <cell r="J169">
            <v>80249787</v>
          </cell>
        </row>
        <row r="178">
          <cell r="H178">
            <v>155500000</v>
          </cell>
          <cell r="J178">
            <v>155487650</v>
          </cell>
        </row>
        <row r="185">
          <cell r="H185">
            <v>0</v>
          </cell>
          <cell r="J185">
            <v>0</v>
          </cell>
          <cell r="L185">
            <v>0</v>
          </cell>
        </row>
        <row r="190">
          <cell r="H190">
            <v>13014000</v>
          </cell>
          <cell r="J190">
            <v>11717312</v>
          </cell>
        </row>
        <row r="196">
          <cell r="H196">
            <v>714000</v>
          </cell>
        </row>
        <row r="201">
          <cell r="H201">
            <v>517283339</v>
          </cell>
          <cell r="J201">
            <v>515339421</v>
          </cell>
        </row>
        <row r="204">
          <cell r="H204">
            <v>2716661</v>
          </cell>
          <cell r="J204">
            <v>2716661</v>
          </cell>
          <cell r="L204">
            <v>0</v>
          </cell>
        </row>
        <row r="211">
          <cell r="H211">
            <v>527700000</v>
          </cell>
          <cell r="J211">
            <v>525525614</v>
          </cell>
        </row>
        <row r="216">
          <cell r="H216">
            <v>3561020000</v>
          </cell>
          <cell r="J216">
            <v>3560853063</v>
          </cell>
        </row>
        <row r="221">
          <cell r="H221">
            <v>1635553000</v>
          </cell>
          <cell r="J221">
            <v>1633482538</v>
          </cell>
        </row>
        <row r="227">
          <cell r="H227">
            <v>161000000</v>
          </cell>
          <cell r="J227">
            <v>159339799</v>
          </cell>
        </row>
        <row r="231">
          <cell r="H231">
            <v>142560000</v>
          </cell>
          <cell r="J231">
            <v>142544956</v>
          </cell>
        </row>
        <row r="238">
          <cell r="H238">
            <v>10124000</v>
          </cell>
          <cell r="J238">
            <v>10104630</v>
          </cell>
        </row>
        <row r="244">
          <cell r="H244">
            <v>10540000</v>
          </cell>
          <cell r="J244">
            <v>7932334</v>
          </cell>
        </row>
        <row r="254">
          <cell r="H254">
            <v>939980000</v>
          </cell>
          <cell r="J254">
            <v>937292078</v>
          </cell>
        </row>
        <row r="264">
          <cell r="H264">
            <v>4640000</v>
          </cell>
          <cell r="J264">
            <v>4518423</v>
          </cell>
        </row>
        <row r="270">
          <cell r="H270">
            <v>406937000</v>
          </cell>
          <cell r="J270">
            <v>403600220</v>
          </cell>
        </row>
        <row r="278">
          <cell r="H278">
            <v>5763000</v>
          </cell>
          <cell r="J278">
            <v>5762201</v>
          </cell>
          <cell r="L278">
            <v>799</v>
          </cell>
        </row>
        <row r="284">
          <cell r="H284">
            <v>34075000</v>
          </cell>
          <cell r="J284">
            <v>34034699</v>
          </cell>
        </row>
        <row r="292">
          <cell r="H292">
            <v>27637000</v>
          </cell>
          <cell r="J292">
            <v>27183554</v>
          </cell>
        </row>
        <row r="298">
          <cell r="H298">
            <v>2088000</v>
          </cell>
          <cell r="J298">
            <v>779665</v>
          </cell>
        </row>
        <row r="306">
          <cell r="H306">
            <v>500000</v>
          </cell>
          <cell r="J306">
            <v>498844</v>
          </cell>
        </row>
        <row r="313">
          <cell r="H313">
            <v>679231786</v>
          </cell>
          <cell r="J313">
            <v>669700709</v>
          </cell>
        </row>
        <row r="329">
          <cell r="H329">
            <v>382500735</v>
          </cell>
          <cell r="J329">
            <v>382487804</v>
          </cell>
        </row>
        <row r="347">
          <cell r="H347">
            <v>27222308</v>
          </cell>
          <cell r="J347">
            <v>26291350</v>
          </cell>
        </row>
        <row r="358">
          <cell r="H358">
            <v>5220000</v>
          </cell>
          <cell r="J358">
            <v>3207304</v>
          </cell>
        </row>
        <row r="373">
          <cell r="H373">
            <v>430431171</v>
          </cell>
          <cell r="J373">
            <v>430265353</v>
          </cell>
          <cell r="L373">
            <v>165818</v>
          </cell>
        </row>
        <row r="379">
          <cell r="H379">
            <v>4262178578</v>
          </cell>
          <cell r="J379">
            <v>4247402641</v>
          </cell>
        </row>
        <row r="386">
          <cell r="H386">
            <v>125601422</v>
          </cell>
          <cell r="J386">
            <v>125601422</v>
          </cell>
          <cell r="L386">
            <v>0</v>
          </cell>
        </row>
        <row r="393">
          <cell r="J393">
            <v>104726509</v>
          </cell>
        </row>
        <row r="394">
          <cell r="H394">
            <v>107908000</v>
          </cell>
        </row>
        <row r="396">
          <cell r="H396">
            <v>53879000</v>
          </cell>
          <cell r="J396">
            <v>53313062</v>
          </cell>
        </row>
        <row r="405">
          <cell r="H405">
            <v>112000000</v>
          </cell>
          <cell r="J405">
            <v>98292040</v>
          </cell>
        </row>
        <row r="408">
          <cell r="H408">
            <v>412000000</v>
          </cell>
          <cell r="J408">
            <v>410966914</v>
          </cell>
        </row>
        <row r="413">
          <cell r="H413">
            <v>240000</v>
          </cell>
          <cell r="J413">
            <v>235256</v>
          </cell>
        </row>
        <row r="416">
          <cell r="H416">
            <v>27230000</v>
          </cell>
          <cell r="J416">
            <v>27120700</v>
          </cell>
        </row>
        <row r="424">
          <cell r="H424">
            <v>28020000</v>
          </cell>
          <cell r="J424">
            <v>27727911</v>
          </cell>
        </row>
        <row r="427">
          <cell r="H427">
            <v>50000</v>
          </cell>
          <cell r="J427">
            <v>0</v>
          </cell>
        </row>
        <row r="430">
          <cell r="H430">
            <v>60000</v>
          </cell>
          <cell r="J430">
            <v>58200</v>
          </cell>
        </row>
        <row r="434">
          <cell r="H434">
            <v>0</v>
          </cell>
          <cell r="J434">
            <v>0</v>
          </cell>
          <cell r="L434">
            <v>0</v>
          </cell>
        </row>
        <row r="437">
          <cell r="H437">
            <v>199552000</v>
          </cell>
          <cell r="J437">
            <v>198767914</v>
          </cell>
        </row>
        <row r="442">
          <cell r="H442">
            <v>1250000</v>
          </cell>
          <cell r="J442">
            <v>1237378</v>
          </cell>
        </row>
        <row r="447">
          <cell r="H447">
            <v>1500000</v>
          </cell>
          <cell r="J447">
            <v>842144</v>
          </cell>
        </row>
        <row r="454">
          <cell r="H454">
            <v>4500000</v>
          </cell>
          <cell r="J454">
            <v>3952863</v>
          </cell>
        </row>
        <row r="461">
          <cell r="H461">
            <v>1400000</v>
          </cell>
          <cell r="J461">
            <v>738169</v>
          </cell>
        </row>
        <row r="468">
          <cell r="H468">
            <v>22978000</v>
          </cell>
          <cell r="J468">
            <v>20733139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568"/>
  <sheetViews>
    <sheetView tabSelected="1" topLeftCell="A14" zoomScaleNormal="100" workbookViewId="0">
      <selection activeCell="B29" sqref="B29"/>
    </sheetView>
  </sheetViews>
  <sheetFormatPr defaultRowHeight="15" x14ac:dyDescent="0.25"/>
  <cols>
    <col min="1" max="1" width="4.140625" style="48" customWidth="1"/>
    <col min="2" max="2" width="32.28515625" style="2" customWidth="1"/>
    <col min="3" max="5" width="17.85546875" style="2" customWidth="1"/>
    <col min="6" max="6" width="12.42578125" style="2" bestFit="1" customWidth="1"/>
    <col min="7" max="249" width="9.140625" style="2"/>
    <col min="250" max="250" width="4.140625" style="2" customWidth="1"/>
    <col min="251" max="251" width="29.85546875" style="2" customWidth="1"/>
    <col min="252" max="254" width="17.85546875" style="2" customWidth="1"/>
    <col min="255" max="255" width="12.42578125" style="2" bestFit="1" customWidth="1"/>
    <col min="256" max="256" width="9.140625" style="2"/>
    <col min="257" max="257" width="15" style="2" bestFit="1" customWidth="1"/>
    <col min="258" max="258" width="9.140625" style="2"/>
    <col min="259" max="259" width="10.5703125" style="2" bestFit="1" customWidth="1"/>
    <col min="260" max="260" width="11.28515625" style="2" bestFit="1" customWidth="1"/>
    <col min="261" max="261" width="10.140625" style="2" bestFit="1" customWidth="1"/>
    <col min="262" max="262" width="9.140625" style="2"/>
    <col min="263" max="263" width="14.7109375" style="2" bestFit="1" customWidth="1"/>
    <col min="264" max="505" width="9.140625" style="2"/>
    <col min="506" max="506" width="4.140625" style="2" customWidth="1"/>
    <col min="507" max="507" width="29.85546875" style="2" customWidth="1"/>
    <col min="508" max="510" width="17.85546875" style="2" customWidth="1"/>
    <col min="511" max="511" width="12.42578125" style="2" bestFit="1" customWidth="1"/>
    <col min="512" max="512" width="9.140625" style="2"/>
    <col min="513" max="513" width="15" style="2" bestFit="1" customWidth="1"/>
    <col min="514" max="514" width="9.140625" style="2"/>
    <col min="515" max="515" width="10.5703125" style="2" bestFit="1" customWidth="1"/>
    <col min="516" max="516" width="11.28515625" style="2" bestFit="1" customWidth="1"/>
    <col min="517" max="517" width="10.140625" style="2" bestFit="1" customWidth="1"/>
    <col min="518" max="518" width="9.140625" style="2"/>
    <col min="519" max="519" width="14.7109375" style="2" bestFit="1" customWidth="1"/>
    <col min="520" max="761" width="9.140625" style="2"/>
    <col min="762" max="762" width="4.140625" style="2" customWidth="1"/>
    <col min="763" max="763" width="29.85546875" style="2" customWidth="1"/>
    <col min="764" max="766" width="17.85546875" style="2" customWidth="1"/>
    <col min="767" max="767" width="12.42578125" style="2" bestFit="1" customWidth="1"/>
    <col min="768" max="768" width="9.140625" style="2"/>
    <col min="769" max="769" width="15" style="2" bestFit="1" customWidth="1"/>
    <col min="770" max="770" width="9.140625" style="2"/>
    <col min="771" max="771" width="10.5703125" style="2" bestFit="1" customWidth="1"/>
    <col min="772" max="772" width="11.28515625" style="2" bestFit="1" customWidth="1"/>
    <col min="773" max="773" width="10.140625" style="2" bestFit="1" customWidth="1"/>
    <col min="774" max="774" width="9.140625" style="2"/>
    <col min="775" max="775" width="14.7109375" style="2" bestFit="1" customWidth="1"/>
    <col min="776" max="1017" width="9.140625" style="2"/>
    <col min="1018" max="1018" width="4.140625" style="2" customWidth="1"/>
    <col min="1019" max="1019" width="29.85546875" style="2" customWidth="1"/>
    <col min="1020" max="1022" width="17.85546875" style="2" customWidth="1"/>
    <col min="1023" max="1023" width="12.42578125" style="2" bestFit="1" customWidth="1"/>
    <col min="1024" max="1024" width="9.140625" style="2"/>
    <col min="1025" max="1025" width="15" style="2" bestFit="1" customWidth="1"/>
    <col min="1026" max="1026" width="9.140625" style="2"/>
    <col min="1027" max="1027" width="10.5703125" style="2" bestFit="1" customWidth="1"/>
    <col min="1028" max="1028" width="11.28515625" style="2" bestFit="1" customWidth="1"/>
    <col min="1029" max="1029" width="10.140625" style="2" bestFit="1" customWidth="1"/>
    <col min="1030" max="1030" width="9.140625" style="2"/>
    <col min="1031" max="1031" width="14.7109375" style="2" bestFit="1" customWidth="1"/>
    <col min="1032" max="1273" width="9.140625" style="2"/>
    <col min="1274" max="1274" width="4.140625" style="2" customWidth="1"/>
    <col min="1275" max="1275" width="29.85546875" style="2" customWidth="1"/>
    <col min="1276" max="1278" width="17.85546875" style="2" customWidth="1"/>
    <col min="1279" max="1279" width="12.42578125" style="2" bestFit="1" customWidth="1"/>
    <col min="1280" max="1280" width="9.140625" style="2"/>
    <col min="1281" max="1281" width="15" style="2" bestFit="1" customWidth="1"/>
    <col min="1282" max="1282" width="9.140625" style="2"/>
    <col min="1283" max="1283" width="10.5703125" style="2" bestFit="1" customWidth="1"/>
    <col min="1284" max="1284" width="11.28515625" style="2" bestFit="1" customWidth="1"/>
    <col min="1285" max="1285" width="10.140625" style="2" bestFit="1" customWidth="1"/>
    <col min="1286" max="1286" width="9.140625" style="2"/>
    <col min="1287" max="1287" width="14.7109375" style="2" bestFit="1" customWidth="1"/>
    <col min="1288" max="1529" width="9.140625" style="2"/>
    <col min="1530" max="1530" width="4.140625" style="2" customWidth="1"/>
    <col min="1531" max="1531" width="29.85546875" style="2" customWidth="1"/>
    <col min="1532" max="1534" width="17.85546875" style="2" customWidth="1"/>
    <col min="1535" max="1535" width="12.42578125" style="2" bestFit="1" customWidth="1"/>
    <col min="1536" max="1536" width="9.140625" style="2"/>
    <col min="1537" max="1537" width="15" style="2" bestFit="1" customWidth="1"/>
    <col min="1538" max="1538" width="9.140625" style="2"/>
    <col min="1539" max="1539" width="10.5703125" style="2" bestFit="1" customWidth="1"/>
    <col min="1540" max="1540" width="11.28515625" style="2" bestFit="1" customWidth="1"/>
    <col min="1541" max="1541" width="10.140625" style="2" bestFit="1" customWidth="1"/>
    <col min="1542" max="1542" width="9.140625" style="2"/>
    <col min="1543" max="1543" width="14.7109375" style="2" bestFit="1" customWidth="1"/>
    <col min="1544" max="1785" width="9.140625" style="2"/>
    <col min="1786" max="1786" width="4.140625" style="2" customWidth="1"/>
    <col min="1787" max="1787" width="29.85546875" style="2" customWidth="1"/>
    <col min="1788" max="1790" width="17.85546875" style="2" customWidth="1"/>
    <col min="1791" max="1791" width="12.42578125" style="2" bestFit="1" customWidth="1"/>
    <col min="1792" max="1792" width="9.140625" style="2"/>
    <col min="1793" max="1793" width="15" style="2" bestFit="1" customWidth="1"/>
    <col min="1794" max="1794" width="9.140625" style="2"/>
    <col min="1795" max="1795" width="10.5703125" style="2" bestFit="1" customWidth="1"/>
    <col min="1796" max="1796" width="11.28515625" style="2" bestFit="1" customWidth="1"/>
    <col min="1797" max="1797" width="10.140625" style="2" bestFit="1" customWidth="1"/>
    <col min="1798" max="1798" width="9.140625" style="2"/>
    <col min="1799" max="1799" width="14.7109375" style="2" bestFit="1" customWidth="1"/>
    <col min="1800" max="2041" width="9.140625" style="2"/>
    <col min="2042" max="2042" width="4.140625" style="2" customWidth="1"/>
    <col min="2043" max="2043" width="29.85546875" style="2" customWidth="1"/>
    <col min="2044" max="2046" width="17.85546875" style="2" customWidth="1"/>
    <col min="2047" max="2047" width="12.42578125" style="2" bestFit="1" customWidth="1"/>
    <col min="2048" max="2048" width="9.140625" style="2"/>
    <col min="2049" max="2049" width="15" style="2" bestFit="1" customWidth="1"/>
    <col min="2050" max="2050" width="9.140625" style="2"/>
    <col min="2051" max="2051" width="10.5703125" style="2" bestFit="1" customWidth="1"/>
    <col min="2052" max="2052" width="11.28515625" style="2" bestFit="1" customWidth="1"/>
    <col min="2053" max="2053" width="10.140625" style="2" bestFit="1" customWidth="1"/>
    <col min="2054" max="2054" width="9.140625" style="2"/>
    <col min="2055" max="2055" width="14.7109375" style="2" bestFit="1" customWidth="1"/>
    <col min="2056" max="2297" width="9.140625" style="2"/>
    <col min="2298" max="2298" width="4.140625" style="2" customWidth="1"/>
    <col min="2299" max="2299" width="29.85546875" style="2" customWidth="1"/>
    <col min="2300" max="2302" width="17.85546875" style="2" customWidth="1"/>
    <col min="2303" max="2303" width="12.42578125" style="2" bestFit="1" customWidth="1"/>
    <col min="2304" max="2304" width="9.140625" style="2"/>
    <col min="2305" max="2305" width="15" style="2" bestFit="1" customWidth="1"/>
    <col min="2306" max="2306" width="9.140625" style="2"/>
    <col min="2307" max="2307" width="10.5703125" style="2" bestFit="1" customWidth="1"/>
    <col min="2308" max="2308" width="11.28515625" style="2" bestFit="1" customWidth="1"/>
    <col min="2309" max="2309" width="10.140625" style="2" bestFit="1" customWidth="1"/>
    <col min="2310" max="2310" width="9.140625" style="2"/>
    <col min="2311" max="2311" width="14.7109375" style="2" bestFit="1" customWidth="1"/>
    <col min="2312" max="2553" width="9.140625" style="2"/>
    <col min="2554" max="2554" width="4.140625" style="2" customWidth="1"/>
    <col min="2555" max="2555" width="29.85546875" style="2" customWidth="1"/>
    <col min="2556" max="2558" width="17.85546875" style="2" customWidth="1"/>
    <col min="2559" max="2559" width="12.42578125" style="2" bestFit="1" customWidth="1"/>
    <col min="2560" max="2560" width="9.140625" style="2"/>
    <col min="2561" max="2561" width="15" style="2" bestFit="1" customWidth="1"/>
    <col min="2562" max="2562" width="9.140625" style="2"/>
    <col min="2563" max="2563" width="10.5703125" style="2" bestFit="1" customWidth="1"/>
    <col min="2564" max="2564" width="11.28515625" style="2" bestFit="1" customWidth="1"/>
    <col min="2565" max="2565" width="10.140625" style="2" bestFit="1" customWidth="1"/>
    <col min="2566" max="2566" width="9.140625" style="2"/>
    <col min="2567" max="2567" width="14.7109375" style="2" bestFit="1" customWidth="1"/>
    <col min="2568" max="2809" width="9.140625" style="2"/>
    <col min="2810" max="2810" width="4.140625" style="2" customWidth="1"/>
    <col min="2811" max="2811" width="29.85546875" style="2" customWidth="1"/>
    <col min="2812" max="2814" width="17.85546875" style="2" customWidth="1"/>
    <col min="2815" max="2815" width="12.42578125" style="2" bestFit="1" customWidth="1"/>
    <col min="2816" max="2816" width="9.140625" style="2"/>
    <col min="2817" max="2817" width="15" style="2" bestFit="1" customWidth="1"/>
    <col min="2818" max="2818" width="9.140625" style="2"/>
    <col min="2819" max="2819" width="10.5703125" style="2" bestFit="1" customWidth="1"/>
    <col min="2820" max="2820" width="11.28515625" style="2" bestFit="1" customWidth="1"/>
    <col min="2821" max="2821" width="10.140625" style="2" bestFit="1" customWidth="1"/>
    <col min="2822" max="2822" width="9.140625" style="2"/>
    <col min="2823" max="2823" width="14.7109375" style="2" bestFit="1" customWidth="1"/>
    <col min="2824" max="3065" width="9.140625" style="2"/>
    <col min="3066" max="3066" width="4.140625" style="2" customWidth="1"/>
    <col min="3067" max="3067" width="29.85546875" style="2" customWidth="1"/>
    <col min="3068" max="3070" width="17.85546875" style="2" customWidth="1"/>
    <col min="3071" max="3071" width="12.42578125" style="2" bestFit="1" customWidth="1"/>
    <col min="3072" max="3072" width="9.140625" style="2"/>
    <col min="3073" max="3073" width="15" style="2" bestFit="1" customWidth="1"/>
    <col min="3074" max="3074" width="9.140625" style="2"/>
    <col min="3075" max="3075" width="10.5703125" style="2" bestFit="1" customWidth="1"/>
    <col min="3076" max="3076" width="11.28515625" style="2" bestFit="1" customWidth="1"/>
    <col min="3077" max="3077" width="10.140625" style="2" bestFit="1" customWidth="1"/>
    <col min="3078" max="3078" width="9.140625" style="2"/>
    <col min="3079" max="3079" width="14.7109375" style="2" bestFit="1" customWidth="1"/>
    <col min="3080" max="3321" width="9.140625" style="2"/>
    <col min="3322" max="3322" width="4.140625" style="2" customWidth="1"/>
    <col min="3323" max="3323" width="29.85546875" style="2" customWidth="1"/>
    <col min="3324" max="3326" width="17.85546875" style="2" customWidth="1"/>
    <col min="3327" max="3327" width="12.42578125" style="2" bestFit="1" customWidth="1"/>
    <col min="3328" max="3328" width="9.140625" style="2"/>
    <col min="3329" max="3329" width="15" style="2" bestFit="1" customWidth="1"/>
    <col min="3330" max="3330" width="9.140625" style="2"/>
    <col min="3331" max="3331" width="10.5703125" style="2" bestFit="1" customWidth="1"/>
    <col min="3332" max="3332" width="11.28515625" style="2" bestFit="1" customWidth="1"/>
    <col min="3333" max="3333" width="10.140625" style="2" bestFit="1" customWidth="1"/>
    <col min="3334" max="3334" width="9.140625" style="2"/>
    <col min="3335" max="3335" width="14.7109375" style="2" bestFit="1" customWidth="1"/>
    <col min="3336" max="3577" width="9.140625" style="2"/>
    <col min="3578" max="3578" width="4.140625" style="2" customWidth="1"/>
    <col min="3579" max="3579" width="29.85546875" style="2" customWidth="1"/>
    <col min="3580" max="3582" width="17.85546875" style="2" customWidth="1"/>
    <col min="3583" max="3583" width="12.42578125" style="2" bestFit="1" customWidth="1"/>
    <col min="3584" max="3584" width="9.140625" style="2"/>
    <col min="3585" max="3585" width="15" style="2" bestFit="1" customWidth="1"/>
    <col min="3586" max="3586" width="9.140625" style="2"/>
    <col min="3587" max="3587" width="10.5703125" style="2" bestFit="1" customWidth="1"/>
    <col min="3588" max="3588" width="11.28515625" style="2" bestFit="1" customWidth="1"/>
    <col min="3589" max="3589" width="10.140625" style="2" bestFit="1" customWidth="1"/>
    <col min="3590" max="3590" width="9.140625" style="2"/>
    <col min="3591" max="3591" width="14.7109375" style="2" bestFit="1" customWidth="1"/>
    <col min="3592" max="3833" width="9.140625" style="2"/>
    <col min="3834" max="3834" width="4.140625" style="2" customWidth="1"/>
    <col min="3835" max="3835" width="29.85546875" style="2" customWidth="1"/>
    <col min="3836" max="3838" width="17.85546875" style="2" customWidth="1"/>
    <col min="3839" max="3839" width="12.42578125" style="2" bestFit="1" customWidth="1"/>
    <col min="3840" max="3840" width="9.140625" style="2"/>
    <col min="3841" max="3841" width="15" style="2" bestFit="1" customWidth="1"/>
    <col min="3842" max="3842" width="9.140625" style="2"/>
    <col min="3843" max="3843" width="10.5703125" style="2" bestFit="1" customWidth="1"/>
    <col min="3844" max="3844" width="11.28515625" style="2" bestFit="1" customWidth="1"/>
    <col min="3845" max="3845" width="10.140625" style="2" bestFit="1" customWidth="1"/>
    <col min="3846" max="3846" width="9.140625" style="2"/>
    <col min="3847" max="3847" width="14.7109375" style="2" bestFit="1" customWidth="1"/>
    <col min="3848" max="4089" width="9.140625" style="2"/>
    <col min="4090" max="4090" width="4.140625" style="2" customWidth="1"/>
    <col min="4091" max="4091" width="29.85546875" style="2" customWidth="1"/>
    <col min="4092" max="4094" width="17.85546875" style="2" customWidth="1"/>
    <col min="4095" max="4095" width="12.42578125" style="2" bestFit="1" customWidth="1"/>
    <col min="4096" max="4096" width="9.140625" style="2"/>
    <col min="4097" max="4097" width="15" style="2" bestFit="1" customWidth="1"/>
    <col min="4098" max="4098" width="9.140625" style="2"/>
    <col min="4099" max="4099" width="10.5703125" style="2" bestFit="1" customWidth="1"/>
    <col min="4100" max="4100" width="11.28515625" style="2" bestFit="1" customWidth="1"/>
    <col min="4101" max="4101" width="10.140625" style="2" bestFit="1" customWidth="1"/>
    <col min="4102" max="4102" width="9.140625" style="2"/>
    <col min="4103" max="4103" width="14.7109375" style="2" bestFit="1" customWidth="1"/>
    <col min="4104" max="4345" width="9.140625" style="2"/>
    <col min="4346" max="4346" width="4.140625" style="2" customWidth="1"/>
    <col min="4347" max="4347" width="29.85546875" style="2" customWidth="1"/>
    <col min="4348" max="4350" width="17.85546875" style="2" customWidth="1"/>
    <col min="4351" max="4351" width="12.42578125" style="2" bestFit="1" customWidth="1"/>
    <col min="4352" max="4352" width="9.140625" style="2"/>
    <col min="4353" max="4353" width="15" style="2" bestFit="1" customWidth="1"/>
    <col min="4354" max="4354" width="9.140625" style="2"/>
    <col min="4355" max="4355" width="10.5703125" style="2" bestFit="1" customWidth="1"/>
    <col min="4356" max="4356" width="11.28515625" style="2" bestFit="1" customWidth="1"/>
    <col min="4357" max="4357" width="10.140625" style="2" bestFit="1" customWidth="1"/>
    <col min="4358" max="4358" width="9.140625" style="2"/>
    <col min="4359" max="4359" width="14.7109375" style="2" bestFit="1" customWidth="1"/>
    <col min="4360" max="4601" width="9.140625" style="2"/>
    <col min="4602" max="4602" width="4.140625" style="2" customWidth="1"/>
    <col min="4603" max="4603" width="29.85546875" style="2" customWidth="1"/>
    <col min="4604" max="4606" width="17.85546875" style="2" customWidth="1"/>
    <col min="4607" max="4607" width="12.42578125" style="2" bestFit="1" customWidth="1"/>
    <col min="4608" max="4608" width="9.140625" style="2"/>
    <col min="4609" max="4609" width="15" style="2" bestFit="1" customWidth="1"/>
    <col min="4610" max="4610" width="9.140625" style="2"/>
    <col min="4611" max="4611" width="10.5703125" style="2" bestFit="1" customWidth="1"/>
    <col min="4612" max="4612" width="11.28515625" style="2" bestFit="1" customWidth="1"/>
    <col min="4613" max="4613" width="10.140625" style="2" bestFit="1" customWidth="1"/>
    <col min="4614" max="4614" width="9.140625" style="2"/>
    <col min="4615" max="4615" width="14.7109375" style="2" bestFit="1" customWidth="1"/>
    <col min="4616" max="4857" width="9.140625" style="2"/>
    <col min="4858" max="4858" width="4.140625" style="2" customWidth="1"/>
    <col min="4859" max="4859" width="29.85546875" style="2" customWidth="1"/>
    <col min="4860" max="4862" width="17.85546875" style="2" customWidth="1"/>
    <col min="4863" max="4863" width="12.42578125" style="2" bestFit="1" customWidth="1"/>
    <col min="4864" max="4864" width="9.140625" style="2"/>
    <col min="4865" max="4865" width="15" style="2" bestFit="1" customWidth="1"/>
    <col min="4866" max="4866" width="9.140625" style="2"/>
    <col min="4867" max="4867" width="10.5703125" style="2" bestFit="1" customWidth="1"/>
    <col min="4868" max="4868" width="11.28515625" style="2" bestFit="1" customWidth="1"/>
    <col min="4869" max="4869" width="10.140625" style="2" bestFit="1" customWidth="1"/>
    <col min="4870" max="4870" width="9.140625" style="2"/>
    <col min="4871" max="4871" width="14.7109375" style="2" bestFit="1" customWidth="1"/>
    <col min="4872" max="5113" width="9.140625" style="2"/>
    <col min="5114" max="5114" width="4.140625" style="2" customWidth="1"/>
    <col min="5115" max="5115" width="29.85546875" style="2" customWidth="1"/>
    <col min="5116" max="5118" width="17.85546875" style="2" customWidth="1"/>
    <col min="5119" max="5119" width="12.42578125" style="2" bestFit="1" customWidth="1"/>
    <col min="5120" max="5120" width="9.140625" style="2"/>
    <col min="5121" max="5121" width="15" style="2" bestFit="1" customWidth="1"/>
    <col min="5122" max="5122" width="9.140625" style="2"/>
    <col min="5123" max="5123" width="10.5703125" style="2" bestFit="1" customWidth="1"/>
    <col min="5124" max="5124" width="11.28515625" style="2" bestFit="1" customWidth="1"/>
    <col min="5125" max="5125" width="10.140625" style="2" bestFit="1" customWidth="1"/>
    <col min="5126" max="5126" width="9.140625" style="2"/>
    <col min="5127" max="5127" width="14.7109375" style="2" bestFit="1" customWidth="1"/>
    <col min="5128" max="5369" width="9.140625" style="2"/>
    <col min="5370" max="5370" width="4.140625" style="2" customWidth="1"/>
    <col min="5371" max="5371" width="29.85546875" style="2" customWidth="1"/>
    <col min="5372" max="5374" width="17.85546875" style="2" customWidth="1"/>
    <col min="5375" max="5375" width="12.42578125" style="2" bestFit="1" customWidth="1"/>
    <col min="5376" max="5376" width="9.140625" style="2"/>
    <col min="5377" max="5377" width="15" style="2" bestFit="1" customWidth="1"/>
    <col min="5378" max="5378" width="9.140625" style="2"/>
    <col min="5379" max="5379" width="10.5703125" style="2" bestFit="1" customWidth="1"/>
    <col min="5380" max="5380" width="11.28515625" style="2" bestFit="1" customWidth="1"/>
    <col min="5381" max="5381" width="10.140625" style="2" bestFit="1" customWidth="1"/>
    <col min="5382" max="5382" width="9.140625" style="2"/>
    <col min="5383" max="5383" width="14.7109375" style="2" bestFit="1" customWidth="1"/>
    <col min="5384" max="5625" width="9.140625" style="2"/>
    <col min="5626" max="5626" width="4.140625" style="2" customWidth="1"/>
    <col min="5627" max="5627" width="29.85546875" style="2" customWidth="1"/>
    <col min="5628" max="5630" width="17.85546875" style="2" customWidth="1"/>
    <col min="5631" max="5631" width="12.42578125" style="2" bestFit="1" customWidth="1"/>
    <col min="5632" max="5632" width="9.140625" style="2"/>
    <col min="5633" max="5633" width="15" style="2" bestFit="1" customWidth="1"/>
    <col min="5634" max="5634" width="9.140625" style="2"/>
    <col min="5635" max="5635" width="10.5703125" style="2" bestFit="1" customWidth="1"/>
    <col min="5636" max="5636" width="11.28515625" style="2" bestFit="1" customWidth="1"/>
    <col min="5637" max="5637" width="10.140625" style="2" bestFit="1" customWidth="1"/>
    <col min="5638" max="5638" width="9.140625" style="2"/>
    <col min="5639" max="5639" width="14.7109375" style="2" bestFit="1" customWidth="1"/>
    <col min="5640" max="5881" width="9.140625" style="2"/>
    <col min="5882" max="5882" width="4.140625" style="2" customWidth="1"/>
    <col min="5883" max="5883" width="29.85546875" style="2" customWidth="1"/>
    <col min="5884" max="5886" width="17.85546875" style="2" customWidth="1"/>
    <col min="5887" max="5887" width="12.42578125" style="2" bestFit="1" customWidth="1"/>
    <col min="5888" max="5888" width="9.140625" style="2"/>
    <col min="5889" max="5889" width="15" style="2" bestFit="1" customWidth="1"/>
    <col min="5890" max="5890" width="9.140625" style="2"/>
    <col min="5891" max="5891" width="10.5703125" style="2" bestFit="1" customWidth="1"/>
    <col min="5892" max="5892" width="11.28515625" style="2" bestFit="1" customWidth="1"/>
    <col min="5893" max="5893" width="10.140625" style="2" bestFit="1" customWidth="1"/>
    <col min="5894" max="5894" width="9.140625" style="2"/>
    <col min="5895" max="5895" width="14.7109375" style="2" bestFit="1" customWidth="1"/>
    <col min="5896" max="6137" width="9.140625" style="2"/>
    <col min="6138" max="6138" width="4.140625" style="2" customWidth="1"/>
    <col min="6139" max="6139" width="29.85546875" style="2" customWidth="1"/>
    <col min="6140" max="6142" width="17.85546875" style="2" customWidth="1"/>
    <col min="6143" max="6143" width="12.42578125" style="2" bestFit="1" customWidth="1"/>
    <col min="6144" max="6144" width="9.140625" style="2"/>
    <col min="6145" max="6145" width="15" style="2" bestFit="1" customWidth="1"/>
    <col min="6146" max="6146" width="9.140625" style="2"/>
    <col min="6147" max="6147" width="10.5703125" style="2" bestFit="1" customWidth="1"/>
    <col min="6148" max="6148" width="11.28515625" style="2" bestFit="1" customWidth="1"/>
    <col min="6149" max="6149" width="10.140625" style="2" bestFit="1" customWidth="1"/>
    <col min="6150" max="6150" width="9.140625" style="2"/>
    <col min="6151" max="6151" width="14.7109375" style="2" bestFit="1" customWidth="1"/>
    <col min="6152" max="6393" width="9.140625" style="2"/>
    <col min="6394" max="6394" width="4.140625" style="2" customWidth="1"/>
    <col min="6395" max="6395" width="29.85546875" style="2" customWidth="1"/>
    <col min="6396" max="6398" width="17.85546875" style="2" customWidth="1"/>
    <col min="6399" max="6399" width="12.42578125" style="2" bestFit="1" customWidth="1"/>
    <col min="6400" max="6400" width="9.140625" style="2"/>
    <col min="6401" max="6401" width="15" style="2" bestFit="1" customWidth="1"/>
    <col min="6402" max="6402" width="9.140625" style="2"/>
    <col min="6403" max="6403" width="10.5703125" style="2" bestFit="1" customWidth="1"/>
    <col min="6404" max="6404" width="11.28515625" style="2" bestFit="1" customWidth="1"/>
    <col min="6405" max="6405" width="10.140625" style="2" bestFit="1" customWidth="1"/>
    <col min="6406" max="6406" width="9.140625" style="2"/>
    <col min="6407" max="6407" width="14.7109375" style="2" bestFit="1" customWidth="1"/>
    <col min="6408" max="6649" width="9.140625" style="2"/>
    <col min="6650" max="6650" width="4.140625" style="2" customWidth="1"/>
    <col min="6651" max="6651" width="29.85546875" style="2" customWidth="1"/>
    <col min="6652" max="6654" width="17.85546875" style="2" customWidth="1"/>
    <col min="6655" max="6655" width="12.42578125" style="2" bestFit="1" customWidth="1"/>
    <col min="6656" max="6656" width="9.140625" style="2"/>
    <col min="6657" max="6657" width="15" style="2" bestFit="1" customWidth="1"/>
    <col min="6658" max="6658" width="9.140625" style="2"/>
    <col min="6659" max="6659" width="10.5703125" style="2" bestFit="1" customWidth="1"/>
    <col min="6660" max="6660" width="11.28515625" style="2" bestFit="1" customWidth="1"/>
    <col min="6661" max="6661" width="10.140625" style="2" bestFit="1" customWidth="1"/>
    <col min="6662" max="6662" width="9.140625" style="2"/>
    <col min="6663" max="6663" width="14.7109375" style="2" bestFit="1" customWidth="1"/>
    <col min="6664" max="6905" width="9.140625" style="2"/>
    <col min="6906" max="6906" width="4.140625" style="2" customWidth="1"/>
    <col min="6907" max="6907" width="29.85546875" style="2" customWidth="1"/>
    <col min="6908" max="6910" width="17.85546875" style="2" customWidth="1"/>
    <col min="6911" max="6911" width="12.42578125" style="2" bestFit="1" customWidth="1"/>
    <col min="6912" max="6912" width="9.140625" style="2"/>
    <col min="6913" max="6913" width="15" style="2" bestFit="1" customWidth="1"/>
    <col min="6914" max="6914" width="9.140625" style="2"/>
    <col min="6915" max="6915" width="10.5703125" style="2" bestFit="1" customWidth="1"/>
    <col min="6916" max="6916" width="11.28515625" style="2" bestFit="1" customWidth="1"/>
    <col min="6917" max="6917" width="10.140625" style="2" bestFit="1" customWidth="1"/>
    <col min="6918" max="6918" width="9.140625" style="2"/>
    <col min="6919" max="6919" width="14.7109375" style="2" bestFit="1" customWidth="1"/>
    <col min="6920" max="7161" width="9.140625" style="2"/>
    <col min="7162" max="7162" width="4.140625" style="2" customWidth="1"/>
    <col min="7163" max="7163" width="29.85546875" style="2" customWidth="1"/>
    <col min="7164" max="7166" width="17.85546875" style="2" customWidth="1"/>
    <col min="7167" max="7167" width="12.42578125" style="2" bestFit="1" customWidth="1"/>
    <col min="7168" max="7168" width="9.140625" style="2"/>
    <col min="7169" max="7169" width="15" style="2" bestFit="1" customWidth="1"/>
    <col min="7170" max="7170" width="9.140625" style="2"/>
    <col min="7171" max="7171" width="10.5703125" style="2" bestFit="1" customWidth="1"/>
    <col min="7172" max="7172" width="11.28515625" style="2" bestFit="1" customWidth="1"/>
    <col min="7173" max="7173" width="10.140625" style="2" bestFit="1" customWidth="1"/>
    <col min="7174" max="7174" width="9.140625" style="2"/>
    <col min="7175" max="7175" width="14.7109375" style="2" bestFit="1" customWidth="1"/>
    <col min="7176" max="7417" width="9.140625" style="2"/>
    <col min="7418" max="7418" width="4.140625" style="2" customWidth="1"/>
    <col min="7419" max="7419" width="29.85546875" style="2" customWidth="1"/>
    <col min="7420" max="7422" width="17.85546875" style="2" customWidth="1"/>
    <col min="7423" max="7423" width="12.42578125" style="2" bestFit="1" customWidth="1"/>
    <col min="7424" max="7424" width="9.140625" style="2"/>
    <col min="7425" max="7425" width="15" style="2" bestFit="1" customWidth="1"/>
    <col min="7426" max="7426" width="9.140625" style="2"/>
    <col min="7427" max="7427" width="10.5703125" style="2" bestFit="1" customWidth="1"/>
    <col min="7428" max="7428" width="11.28515625" style="2" bestFit="1" customWidth="1"/>
    <col min="7429" max="7429" width="10.140625" style="2" bestFit="1" customWidth="1"/>
    <col min="7430" max="7430" width="9.140625" style="2"/>
    <col min="7431" max="7431" width="14.7109375" style="2" bestFit="1" customWidth="1"/>
    <col min="7432" max="7673" width="9.140625" style="2"/>
    <col min="7674" max="7674" width="4.140625" style="2" customWidth="1"/>
    <col min="7675" max="7675" width="29.85546875" style="2" customWidth="1"/>
    <col min="7676" max="7678" width="17.85546875" style="2" customWidth="1"/>
    <col min="7679" max="7679" width="12.42578125" style="2" bestFit="1" customWidth="1"/>
    <col min="7680" max="7680" width="9.140625" style="2"/>
    <col min="7681" max="7681" width="15" style="2" bestFit="1" customWidth="1"/>
    <col min="7682" max="7682" width="9.140625" style="2"/>
    <col min="7683" max="7683" width="10.5703125" style="2" bestFit="1" customWidth="1"/>
    <col min="7684" max="7684" width="11.28515625" style="2" bestFit="1" customWidth="1"/>
    <col min="7685" max="7685" width="10.140625" style="2" bestFit="1" customWidth="1"/>
    <col min="7686" max="7686" width="9.140625" style="2"/>
    <col min="7687" max="7687" width="14.7109375" style="2" bestFit="1" customWidth="1"/>
    <col min="7688" max="7929" width="9.140625" style="2"/>
    <col min="7930" max="7930" width="4.140625" style="2" customWidth="1"/>
    <col min="7931" max="7931" width="29.85546875" style="2" customWidth="1"/>
    <col min="7932" max="7934" width="17.85546875" style="2" customWidth="1"/>
    <col min="7935" max="7935" width="12.42578125" style="2" bestFit="1" customWidth="1"/>
    <col min="7936" max="7936" width="9.140625" style="2"/>
    <col min="7937" max="7937" width="15" style="2" bestFit="1" customWidth="1"/>
    <col min="7938" max="7938" width="9.140625" style="2"/>
    <col min="7939" max="7939" width="10.5703125" style="2" bestFit="1" customWidth="1"/>
    <col min="7940" max="7940" width="11.28515625" style="2" bestFit="1" customWidth="1"/>
    <col min="7941" max="7941" width="10.140625" style="2" bestFit="1" customWidth="1"/>
    <col min="7942" max="7942" width="9.140625" style="2"/>
    <col min="7943" max="7943" width="14.7109375" style="2" bestFit="1" customWidth="1"/>
    <col min="7944" max="8185" width="9.140625" style="2"/>
    <col min="8186" max="8186" width="4.140625" style="2" customWidth="1"/>
    <col min="8187" max="8187" width="29.85546875" style="2" customWidth="1"/>
    <col min="8188" max="8190" width="17.85546875" style="2" customWidth="1"/>
    <col min="8191" max="8191" width="12.42578125" style="2" bestFit="1" customWidth="1"/>
    <col min="8192" max="8192" width="9.140625" style="2"/>
    <col min="8193" max="8193" width="15" style="2" bestFit="1" customWidth="1"/>
    <col min="8194" max="8194" width="9.140625" style="2"/>
    <col min="8195" max="8195" width="10.5703125" style="2" bestFit="1" customWidth="1"/>
    <col min="8196" max="8196" width="11.28515625" style="2" bestFit="1" customWidth="1"/>
    <col min="8197" max="8197" width="10.140625" style="2" bestFit="1" customWidth="1"/>
    <col min="8198" max="8198" width="9.140625" style="2"/>
    <col min="8199" max="8199" width="14.7109375" style="2" bestFit="1" customWidth="1"/>
    <col min="8200" max="8441" width="9.140625" style="2"/>
    <col min="8442" max="8442" width="4.140625" style="2" customWidth="1"/>
    <col min="8443" max="8443" width="29.85546875" style="2" customWidth="1"/>
    <col min="8444" max="8446" width="17.85546875" style="2" customWidth="1"/>
    <col min="8447" max="8447" width="12.42578125" style="2" bestFit="1" customWidth="1"/>
    <col min="8448" max="8448" width="9.140625" style="2"/>
    <col min="8449" max="8449" width="15" style="2" bestFit="1" customWidth="1"/>
    <col min="8450" max="8450" width="9.140625" style="2"/>
    <col min="8451" max="8451" width="10.5703125" style="2" bestFit="1" customWidth="1"/>
    <col min="8452" max="8452" width="11.28515625" style="2" bestFit="1" customWidth="1"/>
    <col min="8453" max="8453" width="10.140625" style="2" bestFit="1" customWidth="1"/>
    <col min="8454" max="8454" width="9.140625" style="2"/>
    <col min="8455" max="8455" width="14.7109375" style="2" bestFit="1" customWidth="1"/>
    <col min="8456" max="8697" width="9.140625" style="2"/>
    <col min="8698" max="8698" width="4.140625" style="2" customWidth="1"/>
    <col min="8699" max="8699" width="29.85546875" style="2" customWidth="1"/>
    <col min="8700" max="8702" width="17.85546875" style="2" customWidth="1"/>
    <col min="8703" max="8703" width="12.42578125" style="2" bestFit="1" customWidth="1"/>
    <col min="8704" max="8704" width="9.140625" style="2"/>
    <col min="8705" max="8705" width="15" style="2" bestFit="1" customWidth="1"/>
    <col min="8706" max="8706" width="9.140625" style="2"/>
    <col min="8707" max="8707" width="10.5703125" style="2" bestFit="1" customWidth="1"/>
    <col min="8708" max="8708" width="11.28515625" style="2" bestFit="1" customWidth="1"/>
    <col min="8709" max="8709" width="10.140625" style="2" bestFit="1" customWidth="1"/>
    <col min="8710" max="8710" width="9.140625" style="2"/>
    <col min="8711" max="8711" width="14.7109375" style="2" bestFit="1" customWidth="1"/>
    <col min="8712" max="8953" width="9.140625" style="2"/>
    <col min="8954" max="8954" width="4.140625" style="2" customWidth="1"/>
    <col min="8955" max="8955" width="29.85546875" style="2" customWidth="1"/>
    <col min="8956" max="8958" width="17.85546875" style="2" customWidth="1"/>
    <col min="8959" max="8959" width="12.42578125" style="2" bestFit="1" customWidth="1"/>
    <col min="8960" max="8960" width="9.140625" style="2"/>
    <col min="8961" max="8961" width="15" style="2" bestFit="1" customWidth="1"/>
    <col min="8962" max="8962" width="9.140625" style="2"/>
    <col min="8963" max="8963" width="10.5703125" style="2" bestFit="1" customWidth="1"/>
    <col min="8964" max="8964" width="11.28515625" style="2" bestFit="1" customWidth="1"/>
    <col min="8965" max="8965" width="10.140625" style="2" bestFit="1" customWidth="1"/>
    <col min="8966" max="8966" width="9.140625" style="2"/>
    <col min="8967" max="8967" width="14.7109375" style="2" bestFit="1" customWidth="1"/>
    <col min="8968" max="9209" width="9.140625" style="2"/>
    <col min="9210" max="9210" width="4.140625" style="2" customWidth="1"/>
    <col min="9211" max="9211" width="29.85546875" style="2" customWidth="1"/>
    <col min="9212" max="9214" width="17.85546875" style="2" customWidth="1"/>
    <col min="9215" max="9215" width="12.42578125" style="2" bestFit="1" customWidth="1"/>
    <col min="9216" max="9216" width="9.140625" style="2"/>
    <col min="9217" max="9217" width="15" style="2" bestFit="1" customWidth="1"/>
    <col min="9218" max="9218" width="9.140625" style="2"/>
    <col min="9219" max="9219" width="10.5703125" style="2" bestFit="1" customWidth="1"/>
    <col min="9220" max="9220" width="11.28515625" style="2" bestFit="1" customWidth="1"/>
    <col min="9221" max="9221" width="10.140625" style="2" bestFit="1" customWidth="1"/>
    <col min="9222" max="9222" width="9.140625" style="2"/>
    <col min="9223" max="9223" width="14.7109375" style="2" bestFit="1" customWidth="1"/>
    <col min="9224" max="9465" width="9.140625" style="2"/>
    <col min="9466" max="9466" width="4.140625" style="2" customWidth="1"/>
    <col min="9467" max="9467" width="29.85546875" style="2" customWidth="1"/>
    <col min="9468" max="9470" width="17.85546875" style="2" customWidth="1"/>
    <col min="9471" max="9471" width="12.42578125" style="2" bestFit="1" customWidth="1"/>
    <col min="9472" max="9472" width="9.140625" style="2"/>
    <col min="9473" max="9473" width="15" style="2" bestFit="1" customWidth="1"/>
    <col min="9474" max="9474" width="9.140625" style="2"/>
    <col min="9475" max="9475" width="10.5703125" style="2" bestFit="1" customWidth="1"/>
    <col min="9476" max="9476" width="11.28515625" style="2" bestFit="1" customWidth="1"/>
    <col min="9477" max="9477" width="10.140625" style="2" bestFit="1" customWidth="1"/>
    <col min="9478" max="9478" width="9.140625" style="2"/>
    <col min="9479" max="9479" width="14.7109375" style="2" bestFit="1" customWidth="1"/>
    <col min="9480" max="9721" width="9.140625" style="2"/>
    <col min="9722" max="9722" width="4.140625" style="2" customWidth="1"/>
    <col min="9723" max="9723" width="29.85546875" style="2" customWidth="1"/>
    <col min="9724" max="9726" width="17.85546875" style="2" customWidth="1"/>
    <col min="9727" max="9727" width="12.42578125" style="2" bestFit="1" customWidth="1"/>
    <col min="9728" max="9728" width="9.140625" style="2"/>
    <col min="9729" max="9729" width="15" style="2" bestFit="1" customWidth="1"/>
    <col min="9730" max="9730" width="9.140625" style="2"/>
    <col min="9731" max="9731" width="10.5703125" style="2" bestFit="1" customWidth="1"/>
    <col min="9732" max="9732" width="11.28515625" style="2" bestFit="1" customWidth="1"/>
    <col min="9733" max="9733" width="10.140625" style="2" bestFit="1" customWidth="1"/>
    <col min="9734" max="9734" width="9.140625" style="2"/>
    <col min="9735" max="9735" width="14.7109375" style="2" bestFit="1" customWidth="1"/>
    <col min="9736" max="9977" width="9.140625" style="2"/>
    <col min="9978" max="9978" width="4.140625" style="2" customWidth="1"/>
    <col min="9979" max="9979" width="29.85546875" style="2" customWidth="1"/>
    <col min="9980" max="9982" width="17.85546875" style="2" customWidth="1"/>
    <col min="9983" max="9983" width="12.42578125" style="2" bestFit="1" customWidth="1"/>
    <col min="9984" max="9984" width="9.140625" style="2"/>
    <col min="9985" max="9985" width="15" style="2" bestFit="1" customWidth="1"/>
    <col min="9986" max="9986" width="9.140625" style="2"/>
    <col min="9987" max="9987" width="10.5703125" style="2" bestFit="1" customWidth="1"/>
    <col min="9988" max="9988" width="11.28515625" style="2" bestFit="1" customWidth="1"/>
    <col min="9989" max="9989" width="10.140625" style="2" bestFit="1" customWidth="1"/>
    <col min="9990" max="9990" width="9.140625" style="2"/>
    <col min="9991" max="9991" width="14.7109375" style="2" bestFit="1" customWidth="1"/>
    <col min="9992" max="10233" width="9.140625" style="2"/>
    <col min="10234" max="10234" width="4.140625" style="2" customWidth="1"/>
    <col min="10235" max="10235" width="29.85546875" style="2" customWidth="1"/>
    <col min="10236" max="10238" width="17.85546875" style="2" customWidth="1"/>
    <col min="10239" max="10239" width="12.42578125" style="2" bestFit="1" customWidth="1"/>
    <col min="10240" max="10240" width="9.140625" style="2"/>
    <col min="10241" max="10241" width="15" style="2" bestFit="1" customWidth="1"/>
    <col min="10242" max="10242" width="9.140625" style="2"/>
    <col min="10243" max="10243" width="10.5703125" style="2" bestFit="1" customWidth="1"/>
    <col min="10244" max="10244" width="11.28515625" style="2" bestFit="1" customWidth="1"/>
    <col min="10245" max="10245" width="10.140625" style="2" bestFit="1" customWidth="1"/>
    <col min="10246" max="10246" width="9.140625" style="2"/>
    <col min="10247" max="10247" width="14.7109375" style="2" bestFit="1" customWidth="1"/>
    <col min="10248" max="10489" width="9.140625" style="2"/>
    <col min="10490" max="10490" width="4.140625" style="2" customWidth="1"/>
    <col min="10491" max="10491" width="29.85546875" style="2" customWidth="1"/>
    <col min="10492" max="10494" width="17.85546875" style="2" customWidth="1"/>
    <col min="10495" max="10495" width="12.42578125" style="2" bestFit="1" customWidth="1"/>
    <col min="10496" max="10496" width="9.140625" style="2"/>
    <col min="10497" max="10497" width="15" style="2" bestFit="1" customWidth="1"/>
    <col min="10498" max="10498" width="9.140625" style="2"/>
    <col min="10499" max="10499" width="10.5703125" style="2" bestFit="1" customWidth="1"/>
    <col min="10500" max="10500" width="11.28515625" style="2" bestFit="1" customWidth="1"/>
    <col min="10501" max="10501" width="10.140625" style="2" bestFit="1" customWidth="1"/>
    <col min="10502" max="10502" width="9.140625" style="2"/>
    <col min="10503" max="10503" width="14.7109375" style="2" bestFit="1" customWidth="1"/>
    <col min="10504" max="10745" width="9.140625" style="2"/>
    <col min="10746" max="10746" width="4.140625" style="2" customWidth="1"/>
    <col min="10747" max="10747" width="29.85546875" style="2" customWidth="1"/>
    <col min="10748" max="10750" width="17.85546875" style="2" customWidth="1"/>
    <col min="10751" max="10751" width="12.42578125" style="2" bestFit="1" customWidth="1"/>
    <col min="10752" max="10752" width="9.140625" style="2"/>
    <col min="10753" max="10753" width="15" style="2" bestFit="1" customWidth="1"/>
    <col min="10754" max="10754" width="9.140625" style="2"/>
    <col min="10755" max="10755" width="10.5703125" style="2" bestFit="1" customWidth="1"/>
    <col min="10756" max="10756" width="11.28515625" style="2" bestFit="1" customWidth="1"/>
    <col min="10757" max="10757" width="10.140625" style="2" bestFit="1" customWidth="1"/>
    <col min="10758" max="10758" width="9.140625" style="2"/>
    <col min="10759" max="10759" width="14.7109375" style="2" bestFit="1" customWidth="1"/>
    <col min="10760" max="11001" width="9.140625" style="2"/>
    <col min="11002" max="11002" width="4.140625" style="2" customWidth="1"/>
    <col min="11003" max="11003" width="29.85546875" style="2" customWidth="1"/>
    <col min="11004" max="11006" width="17.85546875" style="2" customWidth="1"/>
    <col min="11007" max="11007" width="12.42578125" style="2" bestFit="1" customWidth="1"/>
    <col min="11008" max="11008" width="9.140625" style="2"/>
    <col min="11009" max="11009" width="15" style="2" bestFit="1" customWidth="1"/>
    <col min="11010" max="11010" width="9.140625" style="2"/>
    <col min="11011" max="11011" width="10.5703125" style="2" bestFit="1" customWidth="1"/>
    <col min="11012" max="11012" width="11.28515625" style="2" bestFit="1" customWidth="1"/>
    <col min="11013" max="11013" width="10.140625" style="2" bestFit="1" customWidth="1"/>
    <col min="11014" max="11014" width="9.140625" style="2"/>
    <col min="11015" max="11015" width="14.7109375" style="2" bestFit="1" customWidth="1"/>
    <col min="11016" max="11257" width="9.140625" style="2"/>
    <col min="11258" max="11258" width="4.140625" style="2" customWidth="1"/>
    <col min="11259" max="11259" width="29.85546875" style="2" customWidth="1"/>
    <col min="11260" max="11262" width="17.85546875" style="2" customWidth="1"/>
    <col min="11263" max="11263" width="12.42578125" style="2" bestFit="1" customWidth="1"/>
    <col min="11264" max="11264" width="9.140625" style="2"/>
    <col min="11265" max="11265" width="15" style="2" bestFit="1" customWidth="1"/>
    <col min="11266" max="11266" width="9.140625" style="2"/>
    <col min="11267" max="11267" width="10.5703125" style="2" bestFit="1" customWidth="1"/>
    <col min="11268" max="11268" width="11.28515625" style="2" bestFit="1" customWidth="1"/>
    <col min="11269" max="11269" width="10.140625" style="2" bestFit="1" customWidth="1"/>
    <col min="11270" max="11270" width="9.140625" style="2"/>
    <col min="11271" max="11271" width="14.7109375" style="2" bestFit="1" customWidth="1"/>
    <col min="11272" max="11513" width="9.140625" style="2"/>
    <col min="11514" max="11514" width="4.140625" style="2" customWidth="1"/>
    <col min="11515" max="11515" width="29.85546875" style="2" customWidth="1"/>
    <col min="11516" max="11518" width="17.85546875" style="2" customWidth="1"/>
    <col min="11519" max="11519" width="12.42578125" style="2" bestFit="1" customWidth="1"/>
    <col min="11520" max="11520" width="9.140625" style="2"/>
    <col min="11521" max="11521" width="15" style="2" bestFit="1" customWidth="1"/>
    <col min="11522" max="11522" width="9.140625" style="2"/>
    <col min="11523" max="11523" width="10.5703125" style="2" bestFit="1" customWidth="1"/>
    <col min="11524" max="11524" width="11.28515625" style="2" bestFit="1" customWidth="1"/>
    <col min="11525" max="11525" width="10.140625" style="2" bestFit="1" customWidth="1"/>
    <col min="11526" max="11526" width="9.140625" style="2"/>
    <col min="11527" max="11527" width="14.7109375" style="2" bestFit="1" customWidth="1"/>
    <col min="11528" max="11769" width="9.140625" style="2"/>
    <col min="11770" max="11770" width="4.140625" style="2" customWidth="1"/>
    <col min="11771" max="11771" width="29.85546875" style="2" customWidth="1"/>
    <col min="11772" max="11774" width="17.85546875" style="2" customWidth="1"/>
    <col min="11775" max="11775" width="12.42578125" style="2" bestFit="1" customWidth="1"/>
    <col min="11776" max="11776" width="9.140625" style="2"/>
    <col min="11777" max="11777" width="15" style="2" bestFit="1" customWidth="1"/>
    <col min="11778" max="11778" width="9.140625" style="2"/>
    <col min="11779" max="11779" width="10.5703125" style="2" bestFit="1" customWidth="1"/>
    <col min="11780" max="11780" width="11.28515625" style="2" bestFit="1" customWidth="1"/>
    <col min="11781" max="11781" width="10.140625" style="2" bestFit="1" customWidth="1"/>
    <col min="11782" max="11782" width="9.140625" style="2"/>
    <col min="11783" max="11783" width="14.7109375" style="2" bestFit="1" customWidth="1"/>
    <col min="11784" max="12025" width="9.140625" style="2"/>
    <col min="12026" max="12026" width="4.140625" style="2" customWidth="1"/>
    <col min="12027" max="12027" width="29.85546875" style="2" customWidth="1"/>
    <col min="12028" max="12030" width="17.85546875" style="2" customWidth="1"/>
    <col min="12031" max="12031" width="12.42578125" style="2" bestFit="1" customWidth="1"/>
    <col min="12032" max="12032" width="9.140625" style="2"/>
    <col min="12033" max="12033" width="15" style="2" bestFit="1" customWidth="1"/>
    <col min="12034" max="12034" width="9.140625" style="2"/>
    <col min="12035" max="12035" width="10.5703125" style="2" bestFit="1" customWidth="1"/>
    <col min="12036" max="12036" width="11.28515625" style="2" bestFit="1" customWidth="1"/>
    <col min="12037" max="12037" width="10.140625" style="2" bestFit="1" customWidth="1"/>
    <col min="12038" max="12038" width="9.140625" style="2"/>
    <col min="12039" max="12039" width="14.7109375" style="2" bestFit="1" customWidth="1"/>
    <col min="12040" max="12281" width="9.140625" style="2"/>
    <col min="12282" max="12282" width="4.140625" style="2" customWidth="1"/>
    <col min="12283" max="12283" width="29.85546875" style="2" customWidth="1"/>
    <col min="12284" max="12286" width="17.85546875" style="2" customWidth="1"/>
    <col min="12287" max="12287" width="12.42578125" style="2" bestFit="1" customWidth="1"/>
    <col min="12288" max="12288" width="9.140625" style="2"/>
    <col min="12289" max="12289" width="15" style="2" bestFit="1" customWidth="1"/>
    <col min="12290" max="12290" width="9.140625" style="2"/>
    <col min="12291" max="12291" width="10.5703125" style="2" bestFit="1" customWidth="1"/>
    <col min="12292" max="12292" width="11.28515625" style="2" bestFit="1" customWidth="1"/>
    <col min="12293" max="12293" width="10.140625" style="2" bestFit="1" customWidth="1"/>
    <col min="12294" max="12294" width="9.140625" style="2"/>
    <col min="12295" max="12295" width="14.7109375" style="2" bestFit="1" customWidth="1"/>
    <col min="12296" max="12537" width="9.140625" style="2"/>
    <col min="12538" max="12538" width="4.140625" style="2" customWidth="1"/>
    <col min="12539" max="12539" width="29.85546875" style="2" customWidth="1"/>
    <col min="12540" max="12542" width="17.85546875" style="2" customWidth="1"/>
    <col min="12543" max="12543" width="12.42578125" style="2" bestFit="1" customWidth="1"/>
    <col min="12544" max="12544" width="9.140625" style="2"/>
    <col min="12545" max="12545" width="15" style="2" bestFit="1" customWidth="1"/>
    <col min="12546" max="12546" width="9.140625" style="2"/>
    <col min="12547" max="12547" width="10.5703125" style="2" bestFit="1" customWidth="1"/>
    <col min="12548" max="12548" width="11.28515625" style="2" bestFit="1" customWidth="1"/>
    <col min="12549" max="12549" width="10.140625" style="2" bestFit="1" customWidth="1"/>
    <col min="12550" max="12550" width="9.140625" style="2"/>
    <col min="12551" max="12551" width="14.7109375" style="2" bestFit="1" customWidth="1"/>
    <col min="12552" max="12793" width="9.140625" style="2"/>
    <col min="12794" max="12794" width="4.140625" style="2" customWidth="1"/>
    <col min="12795" max="12795" width="29.85546875" style="2" customWidth="1"/>
    <col min="12796" max="12798" width="17.85546875" style="2" customWidth="1"/>
    <col min="12799" max="12799" width="12.42578125" style="2" bestFit="1" customWidth="1"/>
    <col min="12800" max="12800" width="9.140625" style="2"/>
    <col min="12801" max="12801" width="15" style="2" bestFit="1" customWidth="1"/>
    <col min="12802" max="12802" width="9.140625" style="2"/>
    <col min="12803" max="12803" width="10.5703125" style="2" bestFit="1" customWidth="1"/>
    <col min="12804" max="12804" width="11.28515625" style="2" bestFit="1" customWidth="1"/>
    <col min="12805" max="12805" width="10.140625" style="2" bestFit="1" customWidth="1"/>
    <col min="12806" max="12806" width="9.140625" style="2"/>
    <col min="12807" max="12807" width="14.7109375" style="2" bestFit="1" customWidth="1"/>
    <col min="12808" max="13049" width="9.140625" style="2"/>
    <col min="13050" max="13050" width="4.140625" style="2" customWidth="1"/>
    <col min="13051" max="13051" width="29.85546875" style="2" customWidth="1"/>
    <col min="13052" max="13054" width="17.85546875" style="2" customWidth="1"/>
    <col min="13055" max="13055" width="12.42578125" style="2" bestFit="1" customWidth="1"/>
    <col min="13056" max="13056" width="9.140625" style="2"/>
    <col min="13057" max="13057" width="15" style="2" bestFit="1" customWidth="1"/>
    <col min="13058" max="13058" width="9.140625" style="2"/>
    <col min="13059" max="13059" width="10.5703125" style="2" bestFit="1" customWidth="1"/>
    <col min="13060" max="13060" width="11.28515625" style="2" bestFit="1" customWidth="1"/>
    <col min="13061" max="13061" width="10.140625" style="2" bestFit="1" customWidth="1"/>
    <col min="13062" max="13062" width="9.140625" style="2"/>
    <col min="13063" max="13063" width="14.7109375" style="2" bestFit="1" customWidth="1"/>
    <col min="13064" max="13305" width="9.140625" style="2"/>
    <col min="13306" max="13306" width="4.140625" style="2" customWidth="1"/>
    <col min="13307" max="13307" width="29.85546875" style="2" customWidth="1"/>
    <col min="13308" max="13310" width="17.85546875" style="2" customWidth="1"/>
    <col min="13311" max="13311" width="12.42578125" style="2" bestFit="1" customWidth="1"/>
    <col min="13312" max="13312" width="9.140625" style="2"/>
    <col min="13313" max="13313" width="15" style="2" bestFit="1" customWidth="1"/>
    <col min="13314" max="13314" width="9.140625" style="2"/>
    <col min="13315" max="13315" width="10.5703125" style="2" bestFit="1" customWidth="1"/>
    <col min="13316" max="13316" width="11.28515625" style="2" bestFit="1" customWidth="1"/>
    <col min="13317" max="13317" width="10.140625" style="2" bestFit="1" customWidth="1"/>
    <col min="13318" max="13318" width="9.140625" style="2"/>
    <col min="13319" max="13319" width="14.7109375" style="2" bestFit="1" customWidth="1"/>
    <col min="13320" max="13561" width="9.140625" style="2"/>
    <col min="13562" max="13562" width="4.140625" style="2" customWidth="1"/>
    <col min="13563" max="13563" width="29.85546875" style="2" customWidth="1"/>
    <col min="13564" max="13566" width="17.85546875" style="2" customWidth="1"/>
    <col min="13567" max="13567" width="12.42578125" style="2" bestFit="1" customWidth="1"/>
    <col min="13568" max="13568" width="9.140625" style="2"/>
    <col min="13569" max="13569" width="15" style="2" bestFit="1" customWidth="1"/>
    <col min="13570" max="13570" width="9.140625" style="2"/>
    <col min="13571" max="13571" width="10.5703125" style="2" bestFit="1" customWidth="1"/>
    <col min="13572" max="13572" width="11.28515625" style="2" bestFit="1" customWidth="1"/>
    <col min="13573" max="13573" width="10.140625" style="2" bestFit="1" customWidth="1"/>
    <col min="13574" max="13574" width="9.140625" style="2"/>
    <col min="13575" max="13575" width="14.7109375" style="2" bestFit="1" customWidth="1"/>
    <col min="13576" max="13817" width="9.140625" style="2"/>
    <col min="13818" max="13818" width="4.140625" style="2" customWidth="1"/>
    <col min="13819" max="13819" width="29.85546875" style="2" customWidth="1"/>
    <col min="13820" max="13822" width="17.85546875" style="2" customWidth="1"/>
    <col min="13823" max="13823" width="12.42578125" style="2" bestFit="1" customWidth="1"/>
    <col min="13824" max="13824" width="9.140625" style="2"/>
    <col min="13825" max="13825" width="15" style="2" bestFit="1" customWidth="1"/>
    <col min="13826" max="13826" width="9.140625" style="2"/>
    <col min="13827" max="13827" width="10.5703125" style="2" bestFit="1" customWidth="1"/>
    <col min="13828" max="13828" width="11.28515625" style="2" bestFit="1" customWidth="1"/>
    <col min="13829" max="13829" width="10.140625" style="2" bestFit="1" customWidth="1"/>
    <col min="13830" max="13830" width="9.140625" style="2"/>
    <col min="13831" max="13831" width="14.7109375" style="2" bestFit="1" customWidth="1"/>
    <col min="13832" max="14073" width="9.140625" style="2"/>
    <col min="14074" max="14074" width="4.140625" style="2" customWidth="1"/>
    <col min="14075" max="14075" width="29.85546875" style="2" customWidth="1"/>
    <col min="14076" max="14078" width="17.85546875" style="2" customWidth="1"/>
    <col min="14079" max="14079" width="12.42578125" style="2" bestFit="1" customWidth="1"/>
    <col min="14080" max="14080" width="9.140625" style="2"/>
    <col min="14081" max="14081" width="15" style="2" bestFit="1" customWidth="1"/>
    <col min="14082" max="14082" width="9.140625" style="2"/>
    <col min="14083" max="14083" width="10.5703125" style="2" bestFit="1" customWidth="1"/>
    <col min="14084" max="14084" width="11.28515625" style="2" bestFit="1" customWidth="1"/>
    <col min="14085" max="14085" width="10.140625" style="2" bestFit="1" customWidth="1"/>
    <col min="14086" max="14086" width="9.140625" style="2"/>
    <col min="14087" max="14087" width="14.7109375" style="2" bestFit="1" customWidth="1"/>
    <col min="14088" max="14329" width="9.140625" style="2"/>
    <col min="14330" max="14330" width="4.140625" style="2" customWidth="1"/>
    <col min="14331" max="14331" width="29.85546875" style="2" customWidth="1"/>
    <col min="14332" max="14334" width="17.85546875" style="2" customWidth="1"/>
    <col min="14335" max="14335" width="12.42578125" style="2" bestFit="1" customWidth="1"/>
    <col min="14336" max="14336" width="9.140625" style="2"/>
    <col min="14337" max="14337" width="15" style="2" bestFit="1" customWidth="1"/>
    <col min="14338" max="14338" width="9.140625" style="2"/>
    <col min="14339" max="14339" width="10.5703125" style="2" bestFit="1" customWidth="1"/>
    <col min="14340" max="14340" width="11.28515625" style="2" bestFit="1" customWidth="1"/>
    <col min="14341" max="14341" width="10.140625" style="2" bestFit="1" customWidth="1"/>
    <col min="14342" max="14342" width="9.140625" style="2"/>
    <col min="14343" max="14343" width="14.7109375" style="2" bestFit="1" customWidth="1"/>
    <col min="14344" max="14585" width="9.140625" style="2"/>
    <col min="14586" max="14586" width="4.140625" style="2" customWidth="1"/>
    <col min="14587" max="14587" width="29.85546875" style="2" customWidth="1"/>
    <col min="14588" max="14590" width="17.85546875" style="2" customWidth="1"/>
    <col min="14591" max="14591" width="12.42578125" style="2" bestFit="1" customWidth="1"/>
    <col min="14592" max="14592" width="9.140625" style="2"/>
    <col min="14593" max="14593" width="15" style="2" bestFit="1" customWidth="1"/>
    <col min="14594" max="14594" width="9.140625" style="2"/>
    <col min="14595" max="14595" width="10.5703125" style="2" bestFit="1" customWidth="1"/>
    <col min="14596" max="14596" width="11.28515625" style="2" bestFit="1" customWidth="1"/>
    <col min="14597" max="14597" width="10.140625" style="2" bestFit="1" customWidth="1"/>
    <col min="14598" max="14598" width="9.140625" style="2"/>
    <col min="14599" max="14599" width="14.7109375" style="2" bestFit="1" customWidth="1"/>
    <col min="14600" max="14841" width="9.140625" style="2"/>
    <col min="14842" max="14842" width="4.140625" style="2" customWidth="1"/>
    <col min="14843" max="14843" width="29.85546875" style="2" customWidth="1"/>
    <col min="14844" max="14846" width="17.85546875" style="2" customWidth="1"/>
    <col min="14847" max="14847" width="12.42578125" style="2" bestFit="1" customWidth="1"/>
    <col min="14848" max="14848" width="9.140625" style="2"/>
    <col min="14849" max="14849" width="15" style="2" bestFit="1" customWidth="1"/>
    <col min="14850" max="14850" width="9.140625" style="2"/>
    <col min="14851" max="14851" width="10.5703125" style="2" bestFit="1" customWidth="1"/>
    <col min="14852" max="14852" width="11.28515625" style="2" bestFit="1" customWidth="1"/>
    <col min="14853" max="14853" width="10.140625" style="2" bestFit="1" customWidth="1"/>
    <col min="14854" max="14854" width="9.140625" style="2"/>
    <col min="14855" max="14855" width="14.7109375" style="2" bestFit="1" customWidth="1"/>
    <col min="14856" max="15097" width="9.140625" style="2"/>
    <col min="15098" max="15098" width="4.140625" style="2" customWidth="1"/>
    <col min="15099" max="15099" width="29.85546875" style="2" customWidth="1"/>
    <col min="15100" max="15102" width="17.85546875" style="2" customWidth="1"/>
    <col min="15103" max="15103" width="12.42578125" style="2" bestFit="1" customWidth="1"/>
    <col min="15104" max="15104" width="9.140625" style="2"/>
    <col min="15105" max="15105" width="15" style="2" bestFit="1" customWidth="1"/>
    <col min="15106" max="15106" width="9.140625" style="2"/>
    <col min="15107" max="15107" width="10.5703125" style="2" bestFit="1" customWidth="1"/>
    <col min="15108" max="15108" width="11.28515625" style="2" bestFit="1" customWidth="1"/>
    <col min="15109" max="15109" width="10.140625" style="2" bestFit="1" customWidth="1"/>
    <col min="15110" max="15110" width="9.140625" style="2"/>
    <col min="15111" max="15111" width="14.7109375" style="2" bestFit="1" customWidth="1"/>
    <col min="15112" max="15353" width="9.140625" style="2"/>
    <col min="15354" max="15354" width="4.140625" style="2" customWidth="1"/>
    <col min="15355" max="15355" width="29.85546875" style="2" customWidth="1"/>
    <col min="15356" max="15358" width="17.85546875" style="2" customWidth="1"/>
    <col min="15359" max="15359" width="12.42578125" style="2" bestFit="1" customWidth="1"/>
    <col min="15360" max="15360" width="9.140625" style="2"/>
    <col min="15361" max="15361" width="15" style="2" bestFit="1" customWidth="1"/>
    <col min="15362" max="15362" width="9.140625" style="2"/>
    <col min="15363" max="15363" width="10.5703125" style="2" bestFit="1" customWidth="1"/>
    <col min="15364" max="15364" width="11.28515625" style="2" bestFit="1" customWidth="1"/>
    <col min="15365" max="15365" width="10.140625" style="2" bestFit="1" customWidth="1"/>
    <col min="15366" max="15366" width="9.140625" style="2"/>
    <col min="15367" max="15367" width="14.7109375" style="2" bestFit="1" customWidth="1"/>
    <col min="15368" max="15609" width="9.140625" style="2"/>
    <col min="15610" max="15610" width="4.140625" style="2" customWidth="1"/>
    <col min="15611" max="15611" width="29.85546875" style="2" customWidth="1"/>
    <col min="15612" max="15614" width="17.85546875" style="2" customWidth="1"/>
    <col min="15615" max="15615" width="12.42578125" style="2" bestFit="1" customWidth="1"/>
    <col min="15616" max="15616" width="9.140625" style="2"/>
    <col min="15617" max="15617" width="15" style="2" bestFit="1" customWidth="1"/>
    <col min="15618" max="15618" width="9.140625" style="2"/>
    <col min="15619" max="15619" width="10.5703125" style="2" bestFit="1" customWidth="1"/>
    <col min="15620" max="15620" width="11.28515625" style="2" bestFit="1" customWidth="1"/>
    <col min="15621" max="15621" width="10.140625" style="2" bestFit="1" customWidth="1"/>
    <col min="15622" max="15622" width="9.140625" style="2"/>
    <col min="15623" max="15623" width="14.7109375" style="2" bestFit="1" customWidth="1"/>
    <col min="15624" max="15865" width="9.140625" style="2"/>
    <col min="15866" max="15866" width="4.140625" style="2" customWidth="1"/>
    <col min="15867" max="15867" width="29.85546875" style="2" customWidth="1"/>
    <col min="15868" max="15870" width="17.85546875" style="2" customWidth="1"/>
    <col min="15871" max="15871" width="12.42578125" style="2" bestFit="1" customWidth="1"/>
    <col min="15872" max="15872" width="9.140625" style="2"/>
    <col min="15873" max="15873" width="15" style="2" bestFit="1" customWidth="1"/>
    <col min="15874" max="15874" width="9.140625" style="2"/>
    <col min="15875" max="15875" width="10.5703125" style="2" bestFit="1" customWidth="1"/>
    <col min="15876" max="15876" width="11.28515625" style="2" bestFit="1" customWidth="1"/>
    <col min="15877" max="15877" width="10.140625" style="2" bestFit="1" customWidth="1"/>
    <col min="15878" max="15878" width="9.140625" style="2"/>
    <col min="15879" max="15879" width="14.7109375" style="2" bestFit="1" customWidth="1"/>
    <col min="15880" max="16121" width="9.140625" style="2"/>
    <col min="16122" max="16122" width="4.140625" style="2" customWidth="1"/>
    <col min="16123" max="16123" width="29.85546875" style="2" customWidth="1"/>
    <col min="16124" max="16126" width="17.85546875" style="2" customWidth="1"/>
    <col min="16127" max="16127" width="12.42578125" style="2" bestFit="1" customWidth="1"/>
    <col min="16128" max="16128" width="9.140625" style="2"/>
    <col min="16129" max="16129" width="15" style="2" bestFit="1" customWidth="1"/>
    <col min="16130" max="16130" width="9.140625" style="2"/>
    <col min="16131" max="16131" width="10.5703125" style="2" bestFit="1" customWidth="1"/>
    <col min="16132" max="16132" width="11.28515625" style="2" bestFit="1" customWidth="1"/>
    <col min="16133" max="16133" width="10.140625" style="2" bestFit="1" customWidth="1"/>
    <col min="16134" max="16134" width="9.140625" style="2"/>
    <col min="16135" max="16135" width="14.7109375" style="2" bestFit="1" customWidth="1"/>
    <col min="16136" max="16384" width="9.140625" style="2"/>
  </cols>
  <sheetData>
    <row r="1" spans="1:6" ht="45" x14ac:dyDescent="0.25">
      <c r="A1" s="50" t="s">
        <v>4</v>
      </c>
      <c r="B1" s="50"/>
      <c r="C1" s="1" t="s">
        <v>3</v>
      </c>
      <c r="D1" s="1" t="s">
        <v>2</v>
      </c>
      <c r="E1" s="1" t="s">
        <v>5</v>
      </c>
      <c r="F1" s="1" t="s">
        <v>6</v>
      </c>
    </row>
    <row r="2" spans="1:6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6" x14ac:dyDescent="0.25">
      <c r="A3" s="9">
        <v>40</v>
      </c>
      <c r="B3" s="9" t="s">
        <v>7</v>
      </c>
      <c r="C3" s="9">
        <f>SUM(C4:C6)</f>
        <v>6297025000</v>
      </c>
      <c r="D3" s="9">
        <f>SUM(D4:D6)</f>
        <v>6287922171</v>
      </c>
      <c r="E3" s="9">
        <f>SUM(E4:E6)</f>
        <v>9102829</v>
      </c>
      <c r="F3" s="10">
        <f>D3/C3</f>
        <v>0.99855442387476623</v>
      </c>
    </row>
    <row r="4" spans="1:6" x14ac:dyDescent="0.25">
      <c r="A4" s="11">
        <v>401</v>
      </c>
      <c r="B4" s="12" t="s">
        <v>8</v>
      </c>
      <c r="C4" s="13">
        <f>[1]realizacija!H6+[1]realizacija!H136+[1]realizacija!H216+[1]realizacija!H394</f>
        <v>4222648000</v>
      </c>
      <c r="D4" s="13">
        <f>[1]realizacija!J6+[1]realizacija!J136+[1]realizacija!J216+[1]realizacija!J393</f>
        <v>4218471486</v>
      </c>
      <c r="E4" s="13">
        <f t="shared" ref="E4:E27" si="0">C4-D4</f>
        <v>4176514</v>
      </c>
      <c r="F4" s="14">
        <f t="shared" ref="F4:F29" si="1">D4/C4</f>
        <v>0.99901092537194669</v>
      </c>
    </row>
    <row r="5" spans="1:6" ht="30" x14ac:dyDescent="0.25">
      <c r="A5" s="16">
        <v>402</v>
      </c>
      <c r="B5" s="12" t="s">
        <v>9</v>
      </c>
      <c r="C5" s="13">
        <f>[1]realizacija!H11+[1]realizacija!H139+[1]realizacija!H221+[1]realizacija!H396</f>
        <v>1894377000</v>
      </c>
      <c r="D5" s="13">
        <f>[1]realizacija!J11+[1]realizacija!J139+[1]realizacija!J221+[1]realizacija!J396</f>
        <v>1891145277</v>
      </c>
      <c r="E5" s="13">
        <f t="shared" si="0"/>
        <v>3231723</v>
      </c>
      <c r="F5" s="14">
        <f t="shared" si="1"/>
        <v>0.99829404442727077</v>
      </c>
    </row>
    <row r="6" spans="1:6" x14ac:dyDescent="0.25">
      <c r="A6" s="16">
        <v>404</v>
      </c>
      <c r="B6" s="12" t="s">
        <v>10</v>
      </c>
      <c r="C6" s="13">
        <f>[1]realizacija!H17+[1]realizacija!H227</f>
        <v>180000000</v>
      </c>
      <c r="D6" s="13">
        <f>[1]realizacija!J227+[1]realizacija!J17</f>
        <v>178305408</v>
      </c>
      <c r="E6" s="13">
        <f t="shared" si="0"/>
        <v>1694592</v>
      </c>
      <c r="F6" s="14">
        <f t="shared" si="1"/>
        <v>0.99058559999999996</v>
      </c>
    </row>
    <row r="7" spans="1:6" ht="45" x14ac:dyDescent="0.25">
      <c r="A7" s="9">
        <v>41</v>
      </c>
      <c r="B7" s="9" t="s">
        <v>11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</row>
    <row r="8" spans="1:6" x14ac:dyDescent="0.25">
      <c r="A8" s="11">
        <v>414</v>
      </c>
      <c r="B8" s="12" t="s">
        <v>13</v>
      </c>
      <c r="C8" s="13">
        <f>[1]realizacija!H185+[1]realizacija!H434</f>
        <v>0</v>
      </c>
      <c r="D8" s="13">
        <f>[1]realizacija!J185+[1]realizacija!J434</f>
        <v>0</v>
      </c>
      <c r="E8" s="13">
        <f>[1]realizacija!L185+[1]realizacija!L434</f>
        <v>0</v>
      </c>
      <c r="F8" s="14" t="e">
        <f>D8/C8</f>
        <v>#DIV/0!</v>
      </c>
    </row>
    <row r="9" spans="1:6" x14ac:dyDescent="0.25">
      <c r="A9" s="9">
        <v>42</v>
      </c>
      <c r="B9" s="9" t="s">
        <v>12</v>
      </c>
      <c r="C9" s="9">
        <f>SUM(C10:C16)</f>
        <v>3510689365</v>
      </c>
      <c r="D9" s="9">
        <f>SUM(D10:D16)</f>
        <v>3345245706</v>
      </c>
      <c r="E9" s="9">
        <f t="shared" si="0"/>
        <v>165443659</v>
      </c>
      <c r="F9" s="10">
        <f t="shared" si="1"/>
        <v>0.95287430991491329</v>
      </c>
    </row>
    <row r="10" spans="1:6" ht="30" x14ac:dyDescent="0.25">
      <c r="A10" s="17">
        <v>420</v>
      </c>
      <c r="B10" s="12" t="s">
        <v>14</v>
      </c>
      <c r="C10" s="13">
        <f>[1]realizacija!H20+[1]realizacija!H118+[1]realizacija!H148+[1]realizacija!H231+[1]realizacija!H284+[1]realizacija!H306+[1]realizacija!H413+[1]realizacija!H442+445000+1700000</f>
        <v>239720000</v>
      </c>
      <c r="D10" s="13">
        <f>[1]realizacija!J20+[1]realizacija!J118+[1]realizacija!J148+[1]realizacija!J231+[1]realizacija!J284+[1]realizacija!J306+[1]realizacija!J442+[1]realizacija!J413+223164+1059800</f>
        <v>237216239</v>
      </c>
      <c r="E10" s="13">
        <f t="shared" si="0"/>
        <v>2503761</v>
      </c>
      <c r="F10" s="14">
        <f t="shared" si="1"/>
        <v>0.98955547722342729</v>
      </c>
    </row>
    <row r="11" spans="1:6" ht="30" x14ac:dyDescent="0.25">
      <c r="A11" s="17">
        <v>421</v>
      </c>
      <c r="B11" s="18" t="s">
        <v>15</v>
      </c>
      <c r="C11" s="13">
        <f>[1]realizacija!H28+[1]realizacija!H157+[1]realizacija!H238+[1]realizacija!H313+[1]realizacija!H416+85500000+2000000</f>
        <v>834295786</v>
      </c>
      <c r="D11" s="13">
        <f>[1]realizacija!J28+[1]realizacija!J157+[1]realizacija!J238+[1]realizacija!J313+[1]realizacija!J416+272876+53120</f>
        <v>737248282</v>
      </c>
      <c r="E11" s="13">
        <f t="shared" si="0"/>
        <v>97047504</v>
      </c>
      <c r="F11" s="14">
        <f t="shared" si="1"/>
        <v>0.88367734126371345</v>
      </c>
    </row>
    <row r="12" spans="1:6" x14ac:dyDescent="0.25">
      <c r="A12" s="17">
        <v>423</v>
      </c>
      <c r="B12" s="18" t="s">
        <v>16</v>
      </c>
      <c r="C12" s="13">
        <f>[1]realizacija!H43+[1]realizacija!H165+[1]realizacija!H244+[1]realizacija!H292+[1]realizacija!H329+[1]realizacija!H405+[1]realizacija!H447+510282+1822000+14150000+6000000</f>
        <v>567750017</v>
      </c>
      <c r="D12" s="13">
        <f>[1]realizacija!J43+[1]realizacija!J165+[1]realizacija!J244+[1]realizacija!J292+[1]realizacija!J329+[1]realizacija!J405+[1]realizacija!J447+500000+89945+12439792+3480456</f>
        <v>542682054</v>
      </c>
      <c r="E12" s="13">
        <f t="shared" si="0"/>
        <v>25067963</v>
      </c>
      <c r="F12" s="14">
        <f t="shared" si="1"/>
        <v>0.95584683003188708</v>
      </c>
    </row>
    <row r="13" spans="1:6" ht="20.25" customHeight="1" x14ac:dyDescent="0.25">
      <c r="A13" s="17">
        <v>424</v>
      </c>
      <c r="B13" s="18" t="s">
        <v>17</v>
      </c>
      <c r="C13" s="13">
        <f>[1]realizacija!H60+[1]realizacija!H347+[1]realizacija!H424+678254+2150000</f>
        <v>93970562</v>
      </c>
      <c r="D13" s="13">
        <f>[1]realizacija!J60+[1]realizacija!J347+[1]realizacija!J424+620118+1133589</f>
        <v>89025027</v>
      </c>
      <c r="E13" s="13">
        <f t="shared" si="0"/>
        <v>4945535</v>
      </c>
      <c r="F13" s="14">
        <f t="shared" si="1"/>
        <v>0.94737144383578342</v>
      </c>
    </row>
    <row r="14" spans="1:6" x14ac:dyDescent="0.25">
      <c r="A14" s="17">
        <v>425</v>
      </c>
      <c r="B14" s="18" t="s">
        <v>18</v>
      </c>
      <c r="C14" s="13">
        <f>[1]realizacija!H72+[1]realizacija!H126+[1]realizacija!H169+[1]realizacija!H254+[1]realizacija!H298+[1]realizacija!H358+[1]realizacija!H427+[1]realizacija!H454+900000+13565000</f>
        <v>1144903000</v>
      </c>
      <c r="D14" s="13">
        <f>[1]realizacija!J72+[1]realizacija!J126+[1]realizacija!J169+[1]realizacija!J254+[1]realizacija!J298+[1]realizacija!J358+[1]realizacija!J427+[1]realizacija!J454+898056+3117689</f>
        <v>1126080737</v>
      </c>
      <c r="E14" s="13">
        <f>C14-D14</f>
        <v>18822263</v>
      </c>
      <c r="F14" s="14">
        <f t="shared" si="1"/>
        <v>0.98355994962018611</v>
      </c>
    </row>
    <row r="15" spans="1:6" x14ac:dyDescent="0.25">
      <c r="A15" s="17">
        <v>426</v>
      </c>
      <c r="B15" s="18" t="s">
        <v>19</v>
      </c>
      <c r="C15" s="13">
        <f>[1]realizacija!H93+[1]realizacija!H129+[1]realizacija!H178+[1]realizacija!H264+[1]realizacija!H408+[1]realizacija!H461+[1]realizacija!H430+16700000+340000</f>
        <v>610850000</v>
      </c>
      <c r="D15" s="13">
        <f>[1]realizacija!J93+[1]realizacija!J129+[1]realizacija!J178+[1]realizacija!J264+[1]realizacija!J408+[1]realizacija!J461+[1]realizacija!J430+2734961+15000</f>
        <v>594537301</v>
      </c>
      <c r="E15" s="13">
        <f t="shared" si="0"/>
        <v>16312699</v>
      </c>
      <c r="F15" s="14">
        <f t="shared" si="1"/>
        <v>0.97329508226242123</v>
      </c>
    </row>
    <row r="16" spans="1:6" x14ac:dyDescent="0.25">
      <c r="A16" s="17">
        <v>427</v>
      </c>
      <c r="B16" s="18" t="s">
        <v>20</v>
      </c>
      <c r="C16" s="13">
        <f>[1]realizacija!H100</f>
        <v>19200000</v>
      </c>
      <c r="D16" s="13">
        <f>[1]realizacija!J100</f>
        <v>18456066</v>
      </c>
      <c r="E16" s="13">
        <f t="shared" si="0"/>
        <v>743934</v>
      </c>
      <c r="F16" s="14">
        <f t="shared" si="1"/>
        <v>0.96125343750000003</v>
      </c>
    </row>
    <row r="17" spans="1:6" ht="30" x14ac:dyDescent="0.25">
      <c r="A17" s="19">
        <v>43</v>
      </c>
      <c r="B17" s="20" t="s">
        <v>23</v>
      </c>
      <c r="C17" s="19">
        <f>SUM(C18)</f>
        <v>517283339</v>
      </c>
      <c r="D17" s="19">
        <f>SUM(D18)</f>
        <v>515339421</v>
      </c>
      <c r="E17" s="19">
        <f t="shared" si="0"/>
        <v>1943918</v>
      </c>
      <c r="F17" s="10">
        <f t="shared" si="1"/>
        <v>0.99624206338491794</v>
      </c>
    </row>
    <row r="18" spans="1:6" ht="19.5" customHeight="1" x14ac:dyDescent="0.25">
      <c r="A18" s="21">
        <v>431</v>
      </c>
      <c r="B18" s="18" t="s">
        <v>21</v>
      </c>
      <c r="C18" s="22">
        <f>[1]realizacija!H201</f>
        <v>517283339</v>
      </c>
      <c r="D18" s="22">
        <f>[1]realizacija!J201</f>
        <v>515339421</v>
      </c>
      <c r="E18" s="22">
        <f t="shared" si="0"/>
        <v>1943918</v>
      </c>
      <c r="F18" s="14">
        <f t="shared" si="1"/>
        <v>0.99624206338491794</v>
      </c>
    </row>
    <row r="19" spans="1:6" ht="45" x14ac:dyDescent="0.25">
      <c r="A19" s="19">
        <v>44</v>
      </c>
      <c r="B19" s="20" t="s">
        <v>24</v>
      </c>
      <c r="C19" s="19">
        <f>C20</f>
        <v>527700000</v>
      </c>
      <c r="D19" s="19">
        <f>D20</f>
        <v>525525614</v>
      </c>
      <c r="E19" s="19">
        <f>E20</f>
        <v>2174386</v>
      </c>
      <c r="F19" s="10">
        <f t="shared" si="1"/>
        <v>0.99587950350577981</v>
      </c>
    </row>
    <row r="20" spans="1:6" x14ac:dyDescent="0.25">
      <c r="A20" s="21">
        <v>442</v>
      </c>
      <c r="B20" s="18" t="s">
        <v>22</v>
      </c>
      <c r="C20" s="22">
        <f>[1]realizacija!H211</f>
        <v>527700000</v>
      </c>
      <c r="D20" s="22">
        <f>[1]realizacija!J211</f>
        <v>525525614</v>
      </c>
      <c r="E20" s="22">
        <f>C20-D20</f>
        <v>2174386</v>
      </c>
      <c r="F20" s="14">
        <f t="shared" si="1"/>
        <v>0.99587950350577981</v>
      </c>
    </row>
    <row r="21" spans="1:6" ht="30" x14ac:dyDescent="0.25">
      <c r="A21" s="9">
        <v>46</v>
      </c>
      <c r="B21" s="9" t="s">
        <v>25</v>
      </c>
      <c r="C21" s="9">
        <f>SUM(C22:C24)</f>
        <v>1613503718</v>
      </c>
      <c r="D21" s="9">
        <f>SUM(D22:D24)</f>
        <v>1502604437</v>
      </c>
      <c r="E21" s="9">
        <f>SUM(E22:E24)</f>
        <v>109900608</v>
      </c>
      <c r="F21" s="10">
        <f t="shared" si="1"/>
        <v>0.93126803504520961</v>
      </c>
    </row>
    <row r="22" spans="1:6" x14ac:dyDescent="0.25">
      <c r="A22" s="13">
        <v>463</v>
      </c>
      <c r="B22" s="18" t="s">
        <v>26</v>
      </c>
      <c r="C22" s="13">
        <f>[1]realizacija!H103</f>
        <v>2600000</v>
      </c>
      <c r="D22" s="13">
        <f>[1]realizacija!J104</f>
        <v>2600000</v>
      </c>
      <c r="E22" s="13">
        <f t="shared" si="0"/>
        <v>0</v>
      </c>
      <c r="F22" s="14">
        <f t="shared" si="1"/>
        <v>1</v>
      </c>
    </row>
    <row r="23" spans="1:6" x14ac:dyDescent="0.25">
      <c r="A23" s="17">
        <v>464</v>
      </c>
      <c r="B23" s="18" t="s">
        <v>27</v>
      </c>
      <c r="C23" s="13">
        <f>[1]realizacija!H105+[1]realizacija!H270+[1]realizacija!H468</f>
        <v>873569966</v>
      </c>
      <c r="D23" s="13">
        <f>[1]realizacija!J105+[1]realizacija!J270+[1]realizacija!J468</f>
        <v>763836472</v>
      </c>
      <c r="E23" s="13">
        <f t="shared" si="0"/>
        <v>109733494</v>
      </c>
      <c r="F23" s="14">
        <f t="shared" si="1"/>
        <v>0.87438499688529814</v>
      </c>
    </row>
    <row r="24" spans="1:6" x14ac:dyDescent="0.25">
      <c r="A24" s="17">
        <v>465</v>
      </c>
      <c r="B24" s="18" t="s">
        <v>28</v>
      </c>
      <c r="C24" s="13">
        <f>[1]realizacija!H112+[1]realizacija!H204+[1]realizacija!H278+[1]realizacija!H373+[1]realizacija!H386+63261464</f>
        <v>737333752</v>
      </c>
      <c r="D24" s="13">
        <f>[1]realizacija!J112+[1]realizacija!J204+[1]realizacija!J278+[1]realizacija!J373+[1]realizacija!J386+62262791</f>
        <v>736167965</v>
      </c>
      <c r="E24" s="13">
        <f>[1]realizacija!L112+[1]realizacija!L204+[1]realizacija!L278+[1]realizacija!L373+[1]realizacija!L386</f>
        <v>167114</v>
      </c>
      <c r="F24" s="14">
        <f t="shared" si="1"/>
        <v>0.99841891545472072</v>
      </c>
    </row>
    <row r="25" spans="1:6" x14ac:dyDescent="0.25">
      <c r="A25" s="9">
        <v>48</v>
      </c>
      <c r="B25" s="9" t="s">
        <v>29</v>
      </c>
      <c r="C25" s="9">
        <f>SUM(C26:C28)</f>
        <v>5298481578</v>
      </c>
      <c r="D25" s="9">
        <f>SUM(D26:D28)</f>
        <v>4468164947</v>
      </c>
      <c r="E25" s="9">
        <f>C25-D25</f>
        <v>830316631</v>
      </c>
      <c r="F25" s="10">
        <f t="shared" si="1"/>
        <v>0.84329158858500419</v>
      </c>
    </row>
    <row r="26" spans="1:6" x14ac:dyDescent="0.25">
      <c r="A26" s="23">
        <v>480</v>
      </c>
      <c r="B26" s="18" t="s">
        <v>30</v>
      </c>
      <c r="C26" s="13">
        <f>[1]realizacija!H190+[1]realizacija!H379+88610000+371828000+52975000</f>
        <v>4788605578</v>
      </c>
      <c r="D26" s="13">
        <f>[1]realizacija!J190+[1]realizacija!J379</f>
        <v>4259119953</v>
      </c>
      <c r="E26" s="13">
        <f t="shared" si="0"/>
        <v>529485625</v>
      </c>
      <c r="F26" s="14">
        <f t="shared" si="1"/>
        <v>0.88942801482072698</v>
      </c>
    </row>
    <row r="27" spans="1:6" x14ac:dyDescent="0.25">
      <c r="A27" s="16">
        <v>482</v>
      </c>
      <c r="B27" s="12" t="s">
        <v>31</v>
      </c>
      <c r="C27" s="13">
        <f>[1]realizacija!H437+159610000+112000000+38000000</f>
        <v>509162000</v>
      </c>
      <c r="D27" s="13">
        <f>[1]realizacija!J437+10277080</f>
        <v>209044994</v>
      </c>
      <c r="E27" s="13">
        <f t="shared" si="0"/>
        <v>300117006</v>
      </c>
      <c r="F27" s="14">
        <f t="shared" si="1"/>
        <v>0.41056676264135972</v>
      </c>
    </row>
    <row r="28" spans="1:6" x14ac:dyDescent="0.25">
      <c r="A28" s="16">
        <v>483</v>
      </c>
      <c r="B28" s="12" t="s">
        <v>32</v>
      </c>
      <c r="C28" s="13">
        <f>[1]realizacija!H196</f>
        <v>714000</v>
      </c>
      <c r="D28" s="13"/>
      <c r="E28" s="13"/>
      <c r="F28" s="14"/>
    </row>
    <row r="29" spans="1:6" s="28" customFormat="1" x14ac:dyDescent="0.25">
      <c r="A29" s="24"/>
      <c r="B29" s="25" t="s">
        <v>33</v>
      </c>
      <c r="C29" s="26">
        <f>C3+C7+C9+C17+C19+C21+C25</f>
        <v>17764683000</v>
      </c>
      <c r="D29" s="26">
        <f>D3+D7+D9+D17+D19+D21+D25</f>
        <v>16644802296</v>
      </c>
      <c r="E29" s="26">
        <f>E3+E7+E9+E17+E19+E21+E25</f>
        <v>1118882031</v>
      </c>
      <c r="F29" s="27">
        <f t="shared" si="1"/>
        <v>0.93696027652168068</v>
      </c>
    </row>
    <row r="30" spans="1:6" x14ac:dyDescent="0.25">
      <c r="A30" s="51"/>
      <c r="B30" s="51"/>
      <c r="C30" s="51"/>
      <c r="D30" s="51"/>
      <c r="E30" s="51"/>
      <c r="F30" s="51"/>
    </row>
    <row r="31" spans="1:6" x14ac:dyDescent="0.25">
      <c r="A31" s="30">
        <v>40</v>
      </c>
      <c r="B31" s="31" t="s">
        <v>7</v>
      </c>
      <c r="C31" s="32">
        <f>C3</f>
        <v>6297025000</v>
      </c>
      <c r="D31" s="32">
        <f>D3</f>
        <v>6287922171</v>
      </c>
      <c r="E31" s="32">
        <f t="shared" ref="E31:E37" si="2">C31-D31</f>
        <v>9102829</v>
      </c>
      <c r="F31" s="33">
        <f t="shared" ref="F31:F38" si="3">D31/C31</f>
        <v>0.99855442387476623</v>
      </c>
    </row>
    <row r="32" spans="1:6" ht="30" x14ac:dyDescent="0.25">
      <c r="A32" s="34">
        <v>41</v>
      </c>
      <c r="B32" s="35" t="s">
        <v>11</v>
      </c>
      <c r="C32" s="36">
        <f>C7</f>
        <v>0</v>
      </c>
      <c r="D32" s="36">
        <f>D7</f>
        <v>0</v>
      </c>
      <c r="E32" s="36">
        <f>E7</f>
        <v>0</v>
      </c>
      <c r="F32" s="37" t="e">
        <f t="shared" si="3"/>
        <v>#DIV/0!</v>
      </c>
    </row>
    <row r="33" spans="1:6" x14ac:dyDescent="0.25">
      <c r="A33" s="34">
        <v>42</v>
      </c>
      <c r="B33" s="35" t="s">
        <v>12</v>
      </c>
      <c r="C33" s="38">
        <f>C9</f>
        <v>3510689365</v>
      </c>
      <c r="D33" s="38">
        <f>D9</f>
        <v>3345245706</v>
      </c>
      <c r="E33" s="36">
        <f t="shared" si="2"/>
        <v>165443659</v>
      </c>
      <c r="F33" s="37">
        <f t="shared" si="3"/>
        <v>0.95287430991491329</v>
      </c>
    </row>
    <row r="34" spans="1:6" ht="24.75" customHeight="1" x14ac:dyDescent="0.25">
      <c r="A34" s="39">
        <v>43</v>
      </c>
      <c r="B34" s="35" t="s">
        <v>23</v>
      </c>
      <c r="C34" s="38">
        <f>C17</f>
        <v>517283339</v>
      </c>
      <c r="D34" s="38">
        <f>D17</f>
        <v>515339421</v>
      </c>
      <c r="E34" s="36">
        <f t="shared" si="2"/>
        <v>1943918</v>
      </c>
      <c r="F34" s="37">
        <f t="shared" si="3"/>
        <v>0.99624206338491794</v>
      </c>
    </row>
    <row r="35" spans="1:6" ht="29.25" customHeight="1" x14ac:dyDescent="0.25">
      <c r="A35" s="39">
        <v>44</v>
      </c>
      <c r="B35" s="35" t="s">
        <v>24</v>
      </c>
      <c r="C35" s="38">
        <f>C20</f>
        <v>527700000</v>
      </c>
      <c r="D35" s="38">
        <f>D19</f>
        <v>525525614</v>
      </c>
      <c r="E35" s="36">
        <f t="shared" si="2"/>
        <v>2174386</v>
      </c>
      <c r="F35" s="37">
        <f t="shared" si="3"/>
        <v>0.99587950350577981</v>
      </c>
    </row>
    <row r="36" spans="1:6" ht="30" x14ac:dyDescent="0.25">
      <c r="A36" s="39">
        <v>46</v>
      </c>
      <c r="B36" s="40" t="s">
        <v>25</v>
      </c>
      <c r="C36" s="38">
        <f>C21</f>
        <v>1613503718</v>
      </c>
      <c r="D36" s="38">
        <f>D21</f>
        <v>1502604437</v>
      </c>
      <c r="E36" s="38">
        <f>E21</f>
        <v>109900608</v>
      </c>
      <c r="F36" s="37">
        <f t="shared" si="3"/>
        <v>0.93126803504520961</v>
      </c>
    </row>
    <row r="37" spans="1:6" x14ac:dyDescent="0.25">
      <c r="A37" s="41">
        <v>48</v>
      </c>
      <c r="B37" s="42" t="s">
        <v>29</v>
      </c>
      <c r="C37" s="43">
        <f>C25</f>
        <v>5298481578</v>
      </c>
      <c r="D37" s="43">
        <f>D25</f>
        <v>4468164947</v>
      </c>
      <c r="E37" s="44">
        <f t="shared" si="2"/>
        <v>830316631</v>
      </c>
      <c r="F37" s="45">
        <f t="shared" si="3"/>
        <v>0.84329158858500419</v>
      </c>
    </row>
    <row r="38" spans="1:6" s="28" customFormat="1" x14ac:dyDescent="0.25">
      <c r="A38" s="52" t="s">
        <v>33</v>
      </c>
      <c r="B38" s="53"/>
      <c r="C38" s="46">
        <f>SUM(C31:C37)</f>
        <v>17764683000</v>
      </c>
      <c r="D38" s="46">
        <f>SUM(D31:D37)</f>
        <v>16644802296</v>
      </c>
      <c r="E38" s="46">
        <f>SUM(E31:E37)</f>
        <v>1118882031</v>
      </c>
      <c r="F38" s="47">
        <f t="shared" si="3"/>
        <v>0.93696027652168068</v>
      </c>
    </row>
    <row r="39" spans="1:6" x14ac:dyDescent="0.25">
      <c r="C39" s="15"/>
      <c r="D39" s="15"/>
      <c r="E39" s="15"/>
    </row>
    <row r="40" spans="1:6" x14ac:dyDescent="0.25">
      <c r="C40" s="29"/>
      <c r="D40" s="15"/>
      <c r="E40" s="15"/>
    </row>
    <row r="41" spans="1:6" x14ac:dyDescent="0.25">
      <c r="C41" s="15"/>
      <c r="D41" s="15"/>
      <c r="E41" s="15"/>
    </row>
    <row r="42" spans="1:6" x14ac:dyDescent="0.25">
      <c r="C42" s="15"/>
      <c r="D42" s="15"/>
      <c r="E42" s="15"/>
    </row>
    <row r="43" spans="1:6" x14ac:dyDescent="0.25">
      <c r="C43" s="15"/>
      <c r="D43" s="15"/>
      <c r="E43" s="15"/>
    </row>
    <row r="44" spans="1:6" x14ac:dyDescent="0.25">
      <c r="C44" s="15"/>
      <c r="D44" s="15"/>
      <c r="E44" s="15"/>
    </row>
    <row r="45" spans="1:6" x14ac:dyDescent="0.25">
      <c r="C45" s="15"/>
      <c r="D45" s="15"/>
      <c r="E45" s="15"/>
    </row>
    <row r="46" spans="1:6" x14ac:dyDescent="0.25">
      <c r="C46" s="15"/>
      <c r="D46" s="15"/>
      <c r="E46" s="15"/>
    </row>
    <row r="47" spans="1:6" x14ac:dyDescent="0.25">
      <c r="C47" s="15"/>
      <c r="D47" s="15"/>
      <c r="E47" s="15"/>
    </row>
    <row r="48" spans="1:6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  <row r="54" spans="3:5" x14ac:dyDescent="0.25">
      <c r="C54" s="15"/>
      <c r="D54" s="15"/>
      <c r="E54" s="15"/>
    </row>
    <row r="55" spans="3:5" x14ac:dyDescent="0.25">
      <c r="C55" s="15"/>
      <c r="D55" s="15"/>
      <c r="E55" s="15"/>
    </row>
    <row r="56" spans="3:5" x14ac:dyDescent="0.25">
      <c r="C56" s="15"/>
      <c r="D56" s="15"/>
      <c r="E56" s="15"/>
    </row>
    <row r="57" spans="3:5" x14ac:dyDescent="0.25">
      <c r="C57" s="15"/>
      <c r="D57" s="15"/>
      <c r="E57" s="15"/>
    </row>
    <row r="58" spans="3:5" x14ac:dyDescent="0.25">
      <c r="C58" s="15"/>
      <c r="D58" s="15"/>
      <c r="E58" s="15"/>
    </row>
    <row r="59" spans="3:5" x14ac:dyDescent="0.25">
      <c r="C59" s="15"/>
      <c r="D59" s="15"/>
      <c r="E59" s="15"/>
    </row>
    <row r="60" spans="3:5" x14ac:dyDescent="0.25">
      <c r="C60" s="15"/>
      <c r="D60" s="15"/>
      <c r="E60" s="15"/>
    </row>
    <row r="61" spans="3:5" x14ac:dyDescent="0.25">
      <c r="C61" s="15"/>
      <c r="D61" s="15"/>
      <c r="E61" s="15"/>
    </row>
    <row r="62" spans="3:5" x14ac:dyDescent="0.25">
      <c r="C62" s="15"/>
      <c r="D62" s="15"/>
      <c r="E62" s="15"/>
    </row>
    <row r="63" spans="3:5" x14ac:dyDescent="0.25">
      <c r="C63" s="15"/>
      <c r="D63" s="15"/>
      <c r="E63" s="15"/>
    </row>
    <row r="64" spans="3:5" x14ac:dyDescent="0.25">
      <c r="C64" s="15"/>
      <c r="D64" s="15"/>
      <c r="E64" s="15"/>
    </row>
    <row r="65" spans="3:5" x14ac:dyDescent="0.25">
      <c r="C65" s="15"/>
      <c r="D65" s="15"/>
      <c r="E65" s="15"/>
    </row>
    <row r="66" spans="3:5" x14ac:dyDescent="0.25">
      <c r="C66" s="15"/>
      <c r="D66" s="15"/>
      <c r="E66" s="15"/>
    </row>
    <row r="67" spans="3:5" x14ac:dyDescent="0.25">
      <c r="C67" s="15"/>
      <c r="D67" s="15"/>
      <c r="E67" s="15"/>
    </row>
    <row r="68" spans="3:5" x14ac:dyDescent="0.25">
      <c r="C68" s="15"/>
      <c r="D68" s="15"/>
      <c r="E68" s="15"/>
    </row>
    <row r="69" spans="3:5" x14ac:dyDescent="0.25">
      <c r="C69" s="15"/>
      <c r="D69" s="15"/>
      <c r="E69" s="15"/>
    </row>
    <row r="70" spans="3:5" x14ac:dyDescent="0.25">
      <c r="C70" s="15"/>
      <c r="D70" s="15"/>
      <c r="E70" s="15"/>
    </row>
    <row r="71" spans="3:5" x14ac:dyDescent="0.25">
      <c r="C71" s="15"/>
      <c r="D71" s="15"/>
      <c r="E71" s="15"/>
    </row>
    <row r="72" spans="3:5" x14ac:dyDescent="0.25">
      <c r="C72" s="15"/>
      <c r="D72" s="15"/>
      <c r="E72" s="15"/>
    </row>
    <row r="73" spans="3:5" x14ac:dyDescent="0.25">
      <c r="C73" s="15"/>
      <c r="D73" s="15"/>
      <c r="E73" s="15"/>
    </row>
    <row r="74" spans="3:5" x14ac:dyDescent="0.25">
      <c r="C74" s="15"/>
      <c r="D74" s="15"/>
      <c r="E74" s="15"/>
    </row>
    <row r="75" spans="3:5" x14ac:dyDescent="0.25">
      <c r="C75" s="15"/>
      <c r="D75" s="15"/>
      <c r="E75" s="15"/>
    </row>
    <row r="76" spans="3:5" x14ac:dyDescent="0.25">
      <c r="C76" s="15"/>
      <c r="D76" s="15"/>
      <c r="E76" s="15"/>
    </row>
    <row r="77" spans="3:5" x14ac:dyDescent="0.25">
      <c r="C77" s="15"/>
      <c r="D77" s="15"/>
      <c r="E77" s="15"/>
    </row>
    <row r="78" spans="3:5" x14ac:dyDescent="0.25">
      <c r="C78" s="15"/>
      <c r="D78" s="15"/>
      <c r="E78" s="15"/>
    </row>
    <row r="79" spans="3:5" x14ac:dyDescent="0.25">
      <c r="C79" s="15"/>
      <c r="D79" s="15"/>
      <c r="E79" s="15"/>
    </row>
    <row r="80" spans="3:5" x14ac:dyDescent="0.25">
      <c r="C80" s="15"/>
      <c r="D80" s="15"/>
      <c r="E80" s="15"/>
    </row>
    <row r="81" spans="3:5" x14ac:dyDescent="0.25">
      <c r="C81" s="15"/>
      <c r="D81" s="15"/>
      <c r="E81" s="15"/>
    </row>
    <row r="82" spans="3:5" x14ac:dyDescent="0.25">
      <c r="C82" s="15"/>
      <c r="D82" s="15"/>
      <c r="E82" s="15"/>
    </row>
    <row r="83" spans="3:5" x14ac:dyDescent="0.25">
      <c r="C83" s="15"/>
      <c r="D83" s="15"/>
      <c r="E83" s="15"/>
    </row>
    <row r="84" spans="3:5" x14ac:dyDescent="0.25">
      <c r="C84" s="15"/>
      <c r="D84" s="15"/>
      <c r="E84" s="15"/>
    </row>
    <row r="85" spans="3:5" x14ac:dyDescent="0.25">
      <c r="C85" s="15"/>
      <c r="D85" s="15"/>
      <c r="E85" s="15"/>
    </row>
    <row r="86" spans="3:5" x14ac:dyDescent="0.25">
      <c r="C86" s="15"/>
      <c r="D86" s="15"/>
      <c r="E86" s="15"/>
    </row>
    <row r="87" spans="3:5" x14ac:dyDescent="0.25">
      <c r="C87" s="15"/>
      <c r="D87" s="15"/>
      <c r="E87" s="15"/>
    </row>
    <row r="88" spans="3:5" x14ac:dyDescent="0.25">
      <c r="C88" s="15"/>
      <c r="D88" s="15"/>
      <c r="E88" s="15"/>
    </row>
    <row r="89" spans="3:5" x14ac:dyDescent="0.25">
      <c r="C89" s="15"/>
      <c r="D89" s="15"/>
      <c r="E89" s="15"/>
    </row>
    <row r="90" spans="3:5" x14ac:dyDescent="0.25">
      <c r="C90" s="15"/>
      <c r="D90" s="15"/>
      <c r="E90" s="15"/>
    </row>
    <row r="91" spans="3:5" x14ac:dyDescent="0.25">
      <c r="C91" s="15"/>
      <c r="D91" s="15"/>
      <c r="E91" s="15"/>
    </row>
    <row r="92" spans="3:5" x14ac:dyDescent="0.25">
      <c r="C92" s="15"/>
      <c r="D92" s="15"/>
      <c r="E92" s="15"/>
    </row>
    <row r="93" spans="3:5" x14ac:dyDescent="0.25">
      <c r="C93" s="15"/>
      <c r="D93" s="15"/>
      <c r="E93" s="15"/>
    </row>
    <row r="94" spans="3:5" x14ac:dyDescent="0.25">
      <c r="C94" s="15"/>
      <c r="D94" s="15"/>
      <c r="E94" s="15"/>
    </row>
    <row r="95" spans="3:5" x14ac:dyDescent="0.25">
      <c r="C95" s="15"/>
      <c r="D95" s="15"/>
      <c r="E95" s="15"/>
    </row>
    <row r="96" spans="3:5" x14ac:dyDescent="0.25">
      <c r="C96" s="15"/>
      <c r="D96" s="15"/>
      <c r="E96" s="15"/>
    </row>
    <row r="97" spans="3:5" x14ac:dyDescent="0.25">
      <c r="C97" s="15"/>
      <c r="D97" s="15"/>
      <c r="E97" s="15"/>
    </row>
    <row r="98" spans="3:5" x14ac:dyDescent="0.25">
      <c r="C98" s="15"/>
      <c r="D98" s="15"/>
      <c r="E98" s="15"/>
    </row>
    <row r="99" spans="3:5" x14ac:dyDescent="0.25">
      <c r="C99" s="15"/>
      <c r="D99" s="15"/>
      <c r="E99" s="15"/>
    </row>
    <row r="100" spans="3:5" x14ac:dyDescent="0.25">
      <c r="C100" s="15"/>
      <c r="D100" s="15"/>
      <c r="E100" s="15"/>
    </row>
    <row r="101" spans="3:5" x14ac:dyDescent="0.25">
      <c r="C101" s="15"/>
      <c r="D101" s="15"/>
      <c r="E101" s="15"/>
    </row>
    <row r="102" spans="3:5" x14ac:dyDescent="0.25">
      <c r="C102" s="15"/>
      <c r="D102" s="15"/>
      <c r="E102" s="15"/>
    </row>
    <row r="103" spans="3:5" x14ac:dyDescent="0.25">
      <c r="C103" s="15"/>
      <c r="D103" s="15"/>
      <c r="E103" s="15"/>
    </row>
    <row r="104" spans="3:5" x14ac:dyDescent="0.25">
      <c r="C104" s="15"/>
      <c r="D104" s="15"/>
      <c r="E104" s="15"/>
    </row>
    <row r="105" spans="3:5" x14ac:dyDescent="0.25">
      <c r="C105" s="15"/>
      <c r="D105" s="15"/>
      <c r="E105" s="15"/>
    </row>
    <row r="106" spans="3:5" x14ac:dyDescent="0.25">
      <c r="C106" s="15"/>
      <c r="D106" s="15"/>
      <c r="E106" s="15"/>
    </row>
    <row r="107" spans="3:5" x14ac:dyDescent="0.25">
      <c r="C107" s="15"/>
      <c r="D107" s="15"/>
      <c r="E107" s="15"/>
    </row>
    <row r="108" spans="3:5" x14ac:dyDescent="0.25">
      <c r="C108" s="15"/>
      <c r="D108" s="15"/>
      <c r="E108" s="15"/>
    </row>
    <row r="109" spans="3:5" x14ac:dyDescent="0.25">
      <c r="C109" s="15"/>
      <c r="D109" s="15"/>
      <c r="E109" s="15"/>
    </row>
    <row r="110" spans="3:5" x14ac:dyDescent="0.25">
      <c r="C110" s="15"/>
      <c r="D110" s="15"/>
      <c r="E110" s="15"/>
    </row>
    <row r="111" spans="3:5" x14ac:dyDescent="0.25">
      <c r="C111" s="15"/>
      <c r="D111" s="15"/>
      <c r="E111" s="15"/>
    </row>
    <row r="112" spans="3:5" x14ac:dyDescent="0.25">
      <c r="C112" s="15"/>
      <c r="D112" s="15"/>
      <c r="E112" s="15"/>
    </row>
    <row r="113" spans="3:5" x14ac:dyDescent="0.25">
      <c r="C113" s="15"/>
      <c r="D113" s="15"/>
      <c r="E113" s="15"/>
    </row>
    <row r="114" spans="3:5" x14ac:dyDescent="0.25">
      <c r="C114" s="15"/>
      <c r="D114" s="15"/>
      <c r="E114" s="15"/>
    </row>
    <row r="115" spans="3:5" x14ac:dyDescent="0.25">
      <c r="C115" s="15"/>
      <c r="D115" s="15"/>
      <c r="E115" s="15"/>
    </row>
    <row r="116" spans="3:5" x14ac:dyDescent="0.25">
      <c r="C116" s="15"/>
      <c r="D116" s="15"/>
      <c r="E116" s="15"/>
    </row>
    <row r="117" spans="3:5" x14ac:dyDescent="0.25">
      <c r="C117" s="15"/>
      <c r="D117" s="15"/>
      <c r="E117" s="15"/>
    </row>
    <row r="118" spans="3:5" x14ac:dyDescent="0.25">
      <c r="C118" s="15"/>
      <c r="D118" s="15"/>
      <c r="E118" s="15"/>
    </row>
    <row r="119" spans="3:5" x14ac:dyDescent="0.25">
      <c r="C119" s="15"/>
      <c r="D119" s="15"/>
      <c r="E119" s="15"/>
    </row>
    <row r="120" spans="3:5" x14ac:dyDescent="0.25">
      <c r="C120" s="15"/>
      <c r="D120" s="15"/>
      <c r="E120" s="15"/>
    </row>
    <row r="121" spans="3:5" x14ac:dyDescent="0.25">
      <c r="C121" s="15"/>
      <c r="D121" s="15"/>
      <c r="E121" s="15"/>
    </row>
    <row r="122" spans="3:5" x14ac:dyDescent="0.25">
      <c r="C122" s="15"/>
      <c r="D122" s="15"/>
      <c r="E122" s="15"/>
    </row>
    <row r="123" spans="3:5" x14ac:dyDescent="0.25">
      <c r="C123" s="15"/>
      <c r="D123" s="15"/>
      <c r="E123" s="15"/>
    </row>
    <row r="124" spans="3:5" x14ac:dyDescent="0.25">
      <c r="C124" s="15"/>
      <c r="D124" s="15"/>
      <c r="E124" s="15"/>
    </row>
    <row r="125" spans="3:5" x14ac:dyDescent="0.25">
      <c r="C125" s="15"/>
      <c r="D125" s="15"/>
      <c r="E125" s="15"/>
    </row>
    <row r="126" spans="3:5" x14ac:dyDescent="0.25">
      <c r="C126" s="15"/>
      <c r="D126" s="15"/>
      <c r="E126" s="15"/>
    </row>
    <row r="127" spans="3:5" x14ac:dyDescent="0.25">
      <c r="C127" s="15"/>
      <c r="D127" s="15"/>
      <c r="E127" s="15"/>
    </row>
    <row r="128" spans="3:5" x14ac:dyDescent="0.25">
      <c r="C128" s="15"/>
      <c r="D128" s="15"/>
      <c r="E128" s="15"/>
    </row>
    <row r="129" spans="3:5" x14ac:dyDescent="0.25">
      <c r="C129" s="15"/>
      <c r="D129" s="15"/>
      <c r="E129" s="15"/>
    </row>
    <row r="130" spans="3:5" x14ac:dyDescent="0.25">
      <c r="C130" s="15"/>
      <c r="D130" s="15"/>
      <c r="E130" s="15"/>
    </row>
    <row r="131" spans="3:5" x14ac:dyDescent="0.25">
      <c r="C131" s="15"/>
      <c r="D131" s="15"/>
      <c r="E131" s="15"/>
    </row>
    <row r="132" spans="3:5" x14ac:dyDescent="0.25">
      <c r="C132" s="15"/>
      <c r="D132" s="15"/>
      <c r="E132" s="15"/>
    </row>
    <row r="133" spans="3:5" x14ac:dyDescent="0.25">
      <c r="C133" s="15"/>
      <c r="D133" s="15"/>
      <c r="E133" s="15"/>
    </row>
    <row r="134" spans="3:5" x14ac:dyDescent="0.25">
      <c r="C134" s="49"/>
      <c r="D134" s="49"/>
    </row>
    <row r="135" spans="3:5" x14ac:dyDescent="0.25">
      <c r="C135" s="49"/>
      <c r="D135" s="49"/>
    </row>
    <row r="136" spans="3:5" x14ac:dyDescent="0.25">
      <c r="C136" s="49"/>
      <c r="D136" s="49"/>
    </row>
    <row r="137" spans="3:5" x14ac:dyDescent="0.25">
      <c r="C137" s="49"/>
      <c r="D137" s="49"/>
    </row>
    <row r="138" spans="3:5" x14ac:dyDescent="0.25">
      <c r="C138" s="49"/>
      <c r="D138" s="49"/>
    </row>
    <row r="139" spans="3:5" x14ac:dyDescent="0.25">
      <c r="C139" s="49"/>
      <c r="D139" s="49"/>
    </row>
    <row r="140" spans="3:5" x14ac:dyDescent="0.25">
      <c r="C140" s="49"/>
      <c r="D140" s="49"/>
    </row>
    <row r="141" spans="3:5" x14ac:dyDescent="0.25">
      <c r="C141" s="49"/>
      <c r="D141" s="49"/>
    </row>
    <row r="142" spans="3:5" x14ac:dyDescent="0.25">
      <c r="C142" s="49"/>
      <c r="D142" s="49"/>
    </row>
    <row r="143" spans="3:5" x14ac:dyDescent="0.25">
      <c r="C143" s="49"/>
      <c r="D143" s="49"/>
    </row>
    <row r="144" spans="3:5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  <row r="548" spans="3:4" x14ac:dyDescent="0.25">
      <c r="C548" s="49"/>
      <c r="D548" s="49"/>
    </row>
    <row r="549" spans="3:4" x14ac:dyDescent="0.25">
      <c r="C549" s="49"/>
      <c r="D549" s="49"/>
    </row>
    <row r="550" spans="3:4" x14ac:dyDescent="0.25">
      <c r="C550" s="49"/>
      <c r="D550" s="49"/>
    </row>
    <row r="551" spans="3:4" x14ac:dyDescent="0.25">
      <c r="C551" s="49"/>
      <c r="D551" s="49"/>
    </row>
    <row r="552" spans="3:4" x14ac:dyDescent="0.25">
      <c r="C552" s="49"/>
      <c r="D552" s="49"/>
    </row>
    <row r="553" spans="3:4" x14ac:dyDescent="0.25">
      <c r="C553" s="49"/>
      <c r="D553" s="49"/>
    </row>
    <row r="554" spans="3:4" x14ac:dyDescent="0.25">
      <c r="C554" s="49"/>
      <c r="D554" s="49"/>
    </row>
    <row r="555" spans="3:4" x14ac:dyDescent="0.25">
      <c r="C555" s="49"/>
      <c r="D555" s="49"/>
    </row>
    <row r="556" spans="3:4" x14ac:dyDescent="0.25">
      <c r="C556" s="49"/>
      <c r="D556" s="49"/>
    </row>
    <row r="557" spans="3:4" x14ac:dyDescent="0.25">
      <c r="C557" s="49"/>
      <c r="D557" s="49"/>
    </row>
    <row r="558" spans="3:4" x14ac:dyDescent="0.25">
      <c r="C558" s="49"/>
      <c r="D558" s="49"/>
    </row>
    <row r="559" spans="3:4" x14ac:dyDescent="0.25">
      <c r="C559" s="49"/>
      <c r="D559" s="49"/>
    </row>
    <row r="560" spans="3:4" x14ac:dyDescent="0.25">
      <c r="C560" s="49"/>
      <c r="D560" s="49"/>
    </row>
    <row r="561" spans="3:4" x14ac:dyDescent="0.25">
      <c r="C561" s="49"/>
      <c r="D561" s="49"/>
    </row>
    <row r="562" spans="3:4" x14ac:dyDescent="0.25">
      <c r="C562" s="49"/>
      <c r="D562" s="49"/>
    </row>
    <row r="563" spans="3:4" x14ac:dyDescent="0.25">
      <c r="C563" s="49"/>
      <c r="D563" s="49"/>
    </row>
    <row r="564" spans="3:4" x14ac:dyDescent="0.25">
      <c r="C564" s="49"/>
      <c r="D564" s="49"/>
    </row>
    <row r="565" spans="3:4" x14ac:dyDescent="0.25">
      <c r="C565" s="49"/>
      <c r="D565" s="49"/>
    </row>
    <row r="566" spans="3:4" x14ac:dyDescent="0.25">
      <c r="C566" s="49"/>
      <c r="D566" s="49"/>
    </row>
    <row r="567" spans="3:4" x14ac:dyDescent="0.25">
      <c r="C567" s="49"/>
      <c r="D567" s="49"/>
    </row>
    <row r="568" spans="3:4" x14ac:dyDescent="0.25">
      <c r="C568" s="49"/>
      <c r="D568" s="49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Министерство за одбрана за 2024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10" sqref="Z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Vk.buxet na MO-31.12.2024</vt:lpstr>
      <vt:lpstr>Sheet1</vt:lpstr>
      <vt:lpstr>'Vk.buxet na MO-31.12.2024'!Print_Area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2025-02-17T13:24:32Z</dcterms:modified>
</cp:coreProperties>
</file>