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izacija 31.01.2024" sheetId="2" r:id="rId1"/>
    <sheet name="Sheet1" sheetId="1" r:id="rId2"/>
  </sheets>
  <externalReferences>
    <externalReference r:id="rId3"/>
  </externalReferences>
  <definedNames>
    <definedName name="_xlnm.Print_Area" localSheetId="0">'realizacija 31.01.2024'!$A$1:$F$39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F27" i="2" s="1"/>
  <c r="C27" i="2"/>
  <c r="D26" i="2"/>
  <c r="F26" i="2" s="1"/>
  <c r="C26" i="2"/>
  <c r="E26" i="2" s="1"/>
  <c r="D24" i="2"/>
  <c r="C24" i="2"/>
  <c r="E24" i="2" s="1"/>
  <c r="D23" i="2"/>
  <c r="F23" i="2" s="1"/>
  <c r="C23" i="2"/>
  <c r="D22" i="2"/>
  <c r="C22" i="2"/>
  <c r="C21" i="2" s="1"/>
  <c r="C36" i="2" s="1"/>
  <c r="D20" i="2"/>
  <c r="C20" i="2"/>
  <c r="F20" i="2" s="1"/>
  <c r="D19" i="2"/>
  <c r="D35" i="2" s="1"/>
  <c r="D18" i="2"/>
  <c r="D17" i="2" s="1"/>
  <c r="D34" i="2" s="1"/>
  <c r="C18" i="2"/>
  <c r="C17" i="2" s="1"/>
  <c r="F17" i="2" s="1"/>
  <c r="D16" i="2"/>
  <c r="C16" i="2"/>
  <c r="D15" i="2"/>
  <c r="C15" i="2"/>
  <c r="D14" i="2"/>
  <c r="F14" i="2" s="1"/>
  <c r="C14" i="2"/>
  <c r="D13" i="2"/>
  <c r="F13" i="2" s="1"/>
  <c r="C13" i="2"/>
  <c r="D12" i="2"/>
  <c r="F12" i="2" s="1"/>
  <c r="C12" i="2"/>
  <c r="D11" i="2"/>
  <c r="F11" i="2" s="1"/>
  <c r="C11" i="2"/>
  <c r="D10" i="2"/>
  <c r="F10" i="2" s="1"/>
  <c r="C10" i="2"/>
  <c r="E8" i="2"/>
  <c r="D8" i="2"/>
  <c r="F8" i="2" s="1"/>
  <c r="C8" i="2"/>
  <c r="E7" i="2"/>
  <c r="E32" i="2" s="1"/>
  <c r="D7" i="2"/>
  <c r="C7" i="2"/>
  <c r="C32" i="2" s="1"/>
  <c r="D6" i="2"/>
  <c r="C6" i="2"/>
  <c r="E6" i="2" s="1"/>
  <c r="D5" i="2"/>
  <c r="C5" i="2"/>
  <c r="E5" i="2" s="1"/>
  <c r="D4" i="2"/>
  <c r="C4" i="2"/>
  <c r="E4" i="2" s="1"/>
  <c r="E3" i="2" s="1"/>
  <c r="F1" i="2"/>
  <c r="E1" i="2"/>
  <c r="C1" i="2"/>
  <c r="F4" i="2" l="1"/>
  <c r="E12" i="2"/>
  <c r="F16" i="2"/>
  <c r="C25" i="2"/>
  <c r="D25" i="2"/>
  <c r="F5" i="2"/>
  <c r="E13" i="2"/>
  <c r="E22" i="2"/>
  <c r="E21" i="2" s="1"/>
  <c r="E36" i="2" s="1"/>
  <c r="D9" i="2"/>
  <c r="F6" i="2"/>
  <c r="E10" i="2"/>
  <c r="E14" i="2"/>
  <c r="F18" i="2"/>
  <c r="E23" i="2"/>
  <c r="E27" i="2"/>
  <c r="D3" i="2"/>
  <c r="D29" i="2" s="1"/>
  <c r="F7" i="2"/>
  <c r="E11" i="2"/>
  <c r="F15" i="2"/>
  <c r="F24" i="2"/>
  <c r="C3" i="2"/>
  <c r="C9" i="2"/>
  <c r="C34" i="2"/>
  <c r="E34" i="2" s="1"/>
  <c r="C35" i="2"/>
  <c r="E35" i="2" s="1"/>
  <c r="D21" i="2"/>
  <c r="D32" i="2"/>
  <c r="F32" i="2" s="1"/>
  <c r="D33" i="2"/>
  <c r="D37" i="2"/>
  <c r="C19" i="2"/>
  <c r="F19" i="2" s="1"/>
  <c r="E15" i="2"/>
  <c r="E16" i="2"/>
  <c r="E17" i="2"/>
  <c r="E18" i="2"/>
  <c r="E20" i="2"/>
  <c r="E19" i="2" s="1"/>
  <c r="F25" i="2" l="1"/>
  <c r="E25" i="2"/>
  <c r="C37" i="2"/>
  <c r="F37" i="2"/>
  <c r="D31" i="2"/>
  <c r="D38" i="2" s="1"/>
  <c r="E9" i="2"/>
  <c r="E29" i="2" s="1"/>
  <c r="C33" i="2"/>
  <c r="E33" i="2" s="1"/>
  <c r="F9" i="2"/>
  <c r="F21" i="2"/>
  <c r="D36" i="2"/>
  <c r="F36" i="2" s="1"/>
  <c r="C29" i="2"/>
  <c r="F29" i="2" s="1"/>
  <c r="C31" i="2"/>
  <c r="F31" i="2" s="1"/>
  <c r="E37" i="2"/>
  <c r="F35" i="2"/>
  <c r="F34" i="2"/>
  <c r="F3" i="2"/>
  <c r="F33" i="2" l="1"/>
  <c r="E31" i="2"/>
  <c r="E38" i="2" s="1"/>
  <c r="C38" i="2"/>
  <c r="F38" i="2" s="1"/>
</calcChain>
</file>

<file path=xl/sharedStrings.xml><?xml version="1.0" encoding="utf-8"?>
<sst xmlns="http://schemas.openxmlformats.org/spreadsheetml/2006/main" count="39" uniqueCount="31">
  <si>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</si>
  <si>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</si>
  <si>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</si>
  <si>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</si>
  <si>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</si>
  <si>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</si>
  <si>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</si>
  <si>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</si>
  <si>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</si>
  <si>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</si>
  <si>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</si>
  <si>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</si>
  <si>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</si>
  <si>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</si>
  <si>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</si>
  <si>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</si>
  <si>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</si>
  <si>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</si>
  <si>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</si>
  <si>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</si>
  <si>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</si>
  <si>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</si>
  <si>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</si>
  <si>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</si>
  <si>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</si>
  <si>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</si>
  <si>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</si>
  <si>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</si>
  <si>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</si>
  <si>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</si>
  <si>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Реализација, заклучно со 31.01.2024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</si>
</sst>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\ &quot;ден.&quot;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66" fontId="3" fillId="0" borderId="4" xfId="2" applyNumberFormat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2024%20-%20zavrsna%20smetka\Realizacija%20na%20Budzet%20na%20MO,%20zaklucno%20so%2031.01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PPBI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  <cell r="L1" t="str">
            <v>Разлика (буџет-реализација)</v>
          </cell>
          <cell r="M1" t="str">
            <v>процент на реализација</v>
          </cell>
        </row>
        <row r="6">
          <cell r="H6">
            <v>392600000</v>
          </cell>
          <cell r="J6">
            <v>34215364</v>
          </cell>
        </row>
        <row r="11">
          <cell r="H11">
            <v>138845000</v>
          </cell>
          <cell r="J11">
            <v>14262262</v>
          </cell>
        </row>
        <row r="17">
          <cell r="H17">
            <v>8000000</v>
          </cell>
        </row>
        <row r="20">
          <cell r="H20">
            <v>2900000</v>
          </cell>
          <cell r="J20">
            <v>376018</v>
          </cell>
        </row>
        <row r="28">
          <cell r="H28">
            <v>27810000</v>
          </cell>
          <cell r="J28">
            <v>794321</v>
          </cell>
        </row>
        <row r="43">
          <cell r="H43">
            <v>21055000</v>
          </cell>
          <cell r="J43">
            <v>740358</v>
          </cell>
        </row>
        <row r="60">
          <cell r="H60">
            <v>61300000</v>
          </cell>
          <cell r="J60">
            <v>157433</v>
          </cell>
        </row>
        <row r="71">
          <cell r="H71">
            <v>131950000</v>
          </cell>
          <cell r="J71">
            <v>6373001</v>
          </cell>
        </row>
        <row r="92">
          <cell r="H92">
            <v>12910000</v>
          </cell>
          <cell r="J92">
            <v>2571992</v>
          </cell>
        </row>
        <row r="99">
          <cell r="H99">
            <v>24000000</v>
          </cell>
          <cell r="J99">
            <v>2079448</v>
          </cell>
        </row>
        <row r="102">
          <cell r="H102">
            <v>2600000</v>
          </cell>
          <cell r="J102">
            <v>166700</v>
          </cell>
        </row>
        <row r="104">
          <cell r="H104">
            <v>134589305</v>
          </cell>
          <cell r="J104">
            <v>44486631</v>
          </cell>
        </row>
        <row r="110">
          <cell r="H110">
            <v>15760695</v>
          </cell>
          <cell r="J110">
            <v>15760695</v>
          </cell>
        </row>
        <row r="116">
          <cell r="H116">
            <v>20200000</v>
          </cell>
          <cell r="J116">
            <v>788022</v>
          </cell>
        </row>
        <row r="124">
          <cell r="H124">
            <v>4500000</v>
          </cell>
          <cell r="J124">
            <v>0</v>
          </cell>
        </row>
        <row r="127">
          <cell r="H127">
            <v>300000</v>
          </cell>
          <cell r="J127">
            <v>0</v>
          </cell>
        </row>
        <row r="134">
          <cell r="H134">
            <v>115120000</v>
          </cell>
          <cell r="J134">
            <v>6463729</v>
          </cell>
        </row>
        <row r="137">
          <cell r="H137">
            <v>12300000</v>
          </cell>
          <cell r="J137">
            <v>854635</v>
          </cell>
        </row>
        <row r="146">
          <cell r="H146">
            <v>37850000</v>
          </cell>
          <cell r="J146">
            <v>796288</v>
          </cell>
        </row>
        <row r="155">
          <cell r="H155">
            <v>4400000</v>
          </cell>
          <cell r="J155">
            <v>4860</v>
          </cell>
        </row>
        <row r="160">
          <cell r="H160">
            <v>400000</v>
          </cell>
          <cell r="J160">
            <v>0</v>
          </cell>
        </row>
        <row r="164">
          <cell r="H164">
            <v>74850000</v>
          </cell>
          <cell r="J164">
            <v>10194340</v>
          </cell>
        </row>
        <row r="172">
          <cell r="H172">
            <v>205500000</v>
          </cell>
          <cell r="J172">
            <v>1336224</v>
          </cell>
        </row>
        <row r="179">
          <cell r="H179">
            <v>0</v>
          </cell>
          <cell r="J179">
            <v>0</v>
          </cell>
          <cell r="L179">
            <v>0</v>
          </cell>
        </row>
        <row r="184">
          <cell r="H184">
            <v>26000000</v>
          </cell>
          <cell r="J184">
            <v>2028087</v>
          </cell>
        </row>
        <row r="190">
          <cell r="H190">
            <v>4000000</v>
          </cell>
        </row>
        <row r="195">
          <cell r="H195">
            <v>1020000000</v>
          </cell>
          <cell r="J195">
            <v>42916667</v>
          </cell>
        </row>
        <row r="200">
          <cell r="H200">
            <v>527700000</v>
          </cell>
          <cell r="J200">
            <v>43974666</v>
          </cell>
        </row>
        <row r="205">
          <cell r="H205">
            <v>3390220000</v>
          </cell>
          <cell r="J205">
            <v>268611721</v>
          </cell>
        </row>
        <row r="208">
          <cell r="H208">
            <v>1544153000</v>
          </cell>
          <cell r="J208">
            <v>124378447</v>
          </cell>
        </row>
        <row r="214">
          <cell r="H214">
            <v>71000000</v>
          </cell>
          <cell r="J214">
            <v>84025</v>
          </cell>
        </row>
        <row r="218">
          <cell r="H218">
            <v>142560000</v>
          </cell>
          <cell r="J218">
            <v>9270090</v>
          </cell>
        </row>
        <row r="225">
          <cell r="H225">
            <v>16624000</v>
          </cell>
          <cell r="J225">
            <v>288438</v>
          </cell>
        </row>
        <row r="231">
          <cell r="H231">
            <v>15540000</v>
          </cell>
          <cell r="J231">
            <v>2479357</v>
          </cell>
        </row>
        <row r="240">
          <cell r="H240">
            <v>799980000</v>
          </cell>
          <cell r="J240">
            <v>70942307</v>
          </cell>
        </row>
        <row r="248">
          <cell r="H248">
            <v>7640000</v>
          </cell>
          <cell r="J248">
            <v>688282</v>
          </cell>
        </row>
        <row r="254">
          <cell r="H254">
            <v>4237799</v>
          </cell>
          <cell r="J254">
            <v>3935448</v>
          </cell>
        </row>
        <row r="261">
          <cell r="H261">
            <v>5762201</v>
          </cell>
          <cell r="J261">
            <v>5762201</v>
          </cell>
        </row>
        <row r="267">
          <cell r="H267">
            <v>42475000</v>
          </cell>
          <cell r="J267">
            <v>1011317</v>
          </cell>
        </row>
        <row r="275">
          <cell r="H275">
            <v>49237000</v>
          </cell>
          <cell r="J275">
            <v>0</v>
          </cell>
        </row>
        <row r="280">
          <cell r="H280">
            <v>8288000</v>
          </cell>
          <cell r="J280">
            <v>130367</v>
          </cell>
        </row>
        <row r="286">
          <cell r="H286">
            <v>500000</v>
          </cell>
          <cell r="J286">
            <v>1120</v>
          </cell>
        </row>
        <row r="293">
          <cell r="H293">
            <v>794761000</v>
          </cell>
          <cell r="J293">
            <v>68108632</v>
          </cell>
        </row>
        <row r="309">
          <cell r="H309">
            <v>539593542</v>
          </cell>
          <cell r="J309">
            <v>33402129</v>
          </cell>
        </row>
        <row r="327">
          <cell r="H327">
            <v>171500000</v>
          </cell>
          <cell r="J327">
            <v>1073186</v>
          </cell>
        </row>
        <row r="338">
          <cell r="H338">
            <v>12920000</v>
          </cell>
          <cell r="J338">
            <v>277545</v>
          </cell>
        </row>
        <row r="352">
          <cell r="H352">
            <v>5533458</v>
          </cell>
          <cell r="J352">
            <v>5533458</v>
          </cell>
        </row>
        <row r="358">
          <cell r="H358">
            <v>5364780000</v>
          </cell>
          <cell r="J358">
            <v>3274678</v>
          </cell>
        </row>
        <row r="367">
          <cell r="J367">
            <v>12546215</v>
          </cell>
        </row>
        <row r="368">
          <cell r="H368">
            <v>106908000</v>
          </cell>
        </row>
        <row r="370">
          <cell r="H370">
            <v>62879000</v>
          </cell>
          <cell r="J370">
            <v>6275284</v>
          </cell>
        </row>
        <row r="379">
          <cell r="H379">
            <v>184000000</v>
          </cell>
          <cell r="J379">
            <v>351926</v>
          </cell>
        </row>
        <row r="382">
          <cell r="H382">
            <v>492000000</v>
          </cell>
          <cell r="J382">
            <v>32911436</v>
          </cell>
        </row>
        <row r="387">
          <cell r="H387">
            <v>240000</v>
          </cell>
          <cell r="J387">
            <v>0</v>
          </cell>
        </row>
        <row r="389">
          <cell r="H389">
            <v>32630000</v>
          </cell>
          <cell r="J389">
            <v>1603270</v>
          </cell>
        </row>
        <row r="396">
          <cell r="H396">
            <v>37020000</v>
          </cell>
          <cell r="J396">
            <v>1257174</v>
          </cell>
        </row>
        <row r="399">
          <cell r="H399">
            <v>50000</v>
          </cell>
          <cell r="J399">
            <v>0</v>
          </cell>
        </row>
        <row r="402">
          <cell r="H402">
            <v>60000</v>
          </cell>
        </row>
        <row r="406">
          <cell r="H406">
            <v>0</v>
          </cell>
          <cell r="J406">
            <v>0</v>
          </cell>
          <cell r="L406">
            <v>0</v>
          </cell>
        </row>
        <row r="409">
          <cell r="H409">
            <v>300000000</v>
          </cell>
          <cell r="J409">
            <v>3023697</v>
          </cell>
        </row>
        <row r="414">
          <cell r="H414">
            <v>1250000</v>
          </cell>
          <cell r="J414">
            <v>9680</v>
          </cell>
        </row>
        <row r="419">
          <cell r="H419">
            <v>1500000</v>
          </cell>
          <cell r="J419">
            <v>0</v>
          </cell>
        </row>
        <row r="426">
          <cell r="H426">
            <v>5500000</v>
          </cell>
          <cell r="J426">
            <v>161356</v>
          </cell>
        </row>
        <row r="431">
          <cell r="H431">
            <v>1400000</v>
          </cell>
          <cell r="J431">
            <v>18297</v>
          </cell>
        </row>
        <row r="438">
          <cell r="H438">
            <v>15678000</v>
          </cell>
          <cell r="J438">
            <v>340000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showWhiteSpace="0" view="pageLayout" zoomScaleNormal="100" workbookViewId="0">
      <selection sqref="A1:F38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10" style="2" bestFit="1" customWidth="1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10" style="2" bestFit="1" customWidth="1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10" style="2" bestFit="1" customWidth="1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10" style="2" bestFit="1" customWidth="1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10" style="2" bestFit="1" customWidth="1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10" style="2" bestFit="1" customWidth="1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10" style="2" bestFit="1" customWidth="1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10" style="2" bestFit="1" customWidth="1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10" style="2" bestFit="1" customWidth="1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10" style="2" bestFit="1" customWidth="1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10" style="2" bestFit="1" customWidth="1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10" style="2" bestFit="1" customWidth="1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10" style="2" bestFit="1" customWidth="1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10" style="2" bestFit="1" customWidth="1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10" style="2" bestFit="1" customWidth="1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10" style="2" bestFit="1" customWidth="1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10" style="2" bestFit="1" customWidth="1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10" style="2" bestFit="1" customWidth="1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10" style="2" bestFit="1" customWidth="1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10" style="2" bestFit="1" customWidth="1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10" style="2" bestFit="1" customWidth="1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10" style="2" bestFit="1" customWidth="1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10" style="2" bestFit="1" customWidth="1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10" style="2" bestFit="1" customWidth="1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10" style="2" bestFit="1" customWidth="1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10" style="2" bestFit="1" customWidth="1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10" style="2" bestFit="1" customWidth="1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10" style="2" bestFit="1" customWidth="1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10" style="2" bestFit="1" customWidth="1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10" style="2" bestFit="1" customWidth="1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10" style="2" bestFit="1" customWidth="1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10" style="2" bestFit="1" customWidth="1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10" style="2" bestFit="1" customWidth="1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10" style="2" bestFit="1" customWidth="1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10" style="2" bestFit="1" customWidth="1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10" style="2" bestFit="1" customWidth="1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10" style="2" bestFit="1" customWidth="1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10" style="2" bestFit="1" customWidth="1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10" style="2" bestFit="1" customWidth="1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10" style="2" bestFit="1" customWidth="1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10" style="2" bestFit="1" customWidth="1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10" style="2" bestFit="1" customWidth="1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10" style="2" bestFit="1" customWidth="1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10" style="2" bestFit="1" customWidth="1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10" style="2" bestFit="1" customWidth="1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10" style="2" bestFit="1" customWidth="1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10" style="2" bestFit="1" customWidth="1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10" style="2" bestFit="1" customWidth="1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10" style="2" bestFit="1" customWidth="1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10" style="2" bestFit="1" customWidth="1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10" style="2" bestFit="1" customWidth="1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10" style="2" bestFit="1" customWidth="1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10" style="2" bestFit="1" customWidth="1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10" style="2" bestFit="1" customWidth="1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10" style="2" bestFit="1" customWidth="1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10" style="2" bestFit="1" customWidth="1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10" style="2" bestFit="1" customWidth="1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10" style="2" bestFit="1" customWidth="1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10" style="2" bestFit="1" customWidth="1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10" style="2" bestFit="1" customWidth="1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10" style="2" bestFit="1" customWidth="1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10" style="2" bestFit="1" customWidth="1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10" style="2" bestFit="1" customWidth="1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10" style="2" bestFit="1" customWidth="1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45" x14ac:dyDescent="0.25">
      <c r="A1" s="51" t="s">
        <v>0</v>
      </c>
      <c r="B1" s="51"/>
      <c r="C1" s="1" t="str">
        <f>[1]realizacija!H1</f>
        <v>ОДОБРЕН буџет за 2024 година</v>
      </c>
      <c r="D1" s="1" t="s">
        <v>30</v>
      </c>
      <c r="E1" s="1" t="str">
        <f>[1]realizacija!L1</f>
        <v>Разлика (буџет-реализација)</v>
      </c>
      <c r="F1" s="1" t="str">
        <f>[1]realizacija!M1</f>
        <v>процент на реализација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5842025000</v>
      </c>
      <c r="D3" s="9">
        <f>SUM(D4:D6)</f>
        <v>467691682</v>
      </c>
      <c r="E3" s="9">
        <f>SUM(E4:E6)</f>
        <v>5374333318</v>
      </c>
      <c r="F3" s="10">
        <f>D3/C3</f>
        <v>8.0056432829369958E-2</v>
      </c>
    </row>
    <row r="4" spans="1:12" x14ac:dyDescent="0.25">
      <c r="A4" s="11">
        <v>401</v>
      </c>
      <c r="B4" s="12" t="s">
        <v>4</v>
      </c>
      <c r="C4" s="13">
        <f>[1]realizacija!H6+[1]realizacija!H134+[1]realizacija!H205+[1]realizacija!H368</f>
        <v>4004848000</v>
      </c>
      <c r="D4" s="13">
        <f>[1]realizacija!J6+[1]realizacija!J134+[1]realizacija!J205+[1]realizacija!J367</f>
        <v>321837029</v>
      </c>
      <c r="E4" s="13">
        <f t="shared" ref="E4:E27" si="0">C4-D4</f>
        <v>3683010971</v>
      </c>
      <c r="F4" s="14">
        <f t="shared" ref="F4:F29" si="1">D4/C4</f>
        <v>8.0361858677283127E-2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[1]realizacija!H11+[1]realizacija!H137+[1]realizacija!H208+[1]realizacija!H370</f>
        <v>1758177000</v>
      </c>
      <c r="D5" s="13">
        <f>[1]realizacija!J11+[1]realizacija!J137+[1]realizacija!J208+[1]realizacija!J370</f>
        <v>145770628</v>
      </c>
      <c r="E5" s="13">
        <f t="shared" si="0"/>
        <v>1612406372</v>
      </c>
      <c r="F5" s="14">
        <f t="shared" si="1"/>
        <v>8.2910098357560136E-2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[1]realizacija!H17+[1]realizacija!H214</f>
        <v>79000000</v>
      </c>
      <c r="D6" s="13">
        <f>[1]realizacija!J214</f>
        <v>84025</v>
      </c>
      <c r="E6" s="13">
        <f t="shared" si="0"/>
        <v>78915975</v>
      </c>
      <c r="F6" s="14">
        <f t="shared" si="1"/>
        <v>1.0636075949367089E-3</v>
      </c>
    </row>
    <row r="7" spans="1:12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12" x14ac:dyDescent="0.25">
      <c r="A8" s="11">
        <v>414</v>
      </c>
      <c r="B8" s="12" t="s">
        <v>8</v>
      </c>
      <c r="C8" s="13">
        <f>[1]realizacija!H179+[1]realizacija!H406</f>
        <v>0</v>
      </c>
      <c r="D8" s="13">
        <f>[1]realizacija!J179+[1]realizacija!J406</f>
        <v>0</v>
      </c>
      <c r="E8" s="13">
        <f>[1]realizacija!L179+[1]realizacija!L406</f>
        <v>0</v>
      </c>
      <c r="F8" s="14" t="e">
        <f>D8/C8</f>
        <v>#DIV/0!</v>
      </c>
    </row>
    <row r="9" spans="1:12" x14ac:dyDescent="0.25">
      <c r="A9" s="9">
        <v>42</v>
      </c>
      <c r="B9" s="9" t="s">
        <v>9</v>
      </c>
      <c r="C9" s="9">
        <f>SUM(C10:C16)</f>
        <v>5204878507</v>
      </c>
      <c r="D9" s="9">
        <f>SUM(D10:D16)</f>
        <v>253602627</v>
      </c>
      <c r="E9" s="9">
        <f t="shared" si="0"/>
        <v>4951275880</v>
      </c>
      <c r="F9" s="10">
        <f t="shared" si="1"/>
        <v>4.8724024328124435E-2</v>
      </c>
    </row>
    <row r="10" spans="1:12" x14ac:dyDescent="0.25">
      <c r="A10" s="18">
        <v>420</v>
      </c>
      <c r="B10" s="12" t="s">
        <v>10</v>
      </c>
      <c r="C10" s="13">
        <f>[1]realizacija!H20+[1]realizacija!H116+[1]realizacija!H146+[1]realizacija!H218+[1]realizacija!H267+[1]realizacija!H286+[1]realizacija!H387+[1]realizacija!H414+445000+1700000</f>
        <v>250120000</v>
      </c>
      <c r="D10" s="13">
        <f>[1]realizacija!J20+[1]realizacija!J116+[1]realizacija!J146+[1]realizacija!J218+[1]realizacija!J267+[1]realizacija!J286+[1]realizacija!J414+[1]realizacija!J387+98700</f>
        <v>12351235</v>
      </c>
      <c r="E10" s="13">
        <f t="shared" si="0"/>
        <v>237768765</v>
      </c>
      <c r="F10" s="14">
        <f t="shared" si="1"/>
        <v>4.9381237006237005E-2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[1]realizacija!H28+[1]realizacija!H155+[1]realizacija!H225+[1]realizacija!H293+[1]realizacija!H389+194500000+2000000</f>
        <v>1072725000</v>
      </c>
      <c r="D11" s="13">
        <f>[1]realizacija!J28+[1]realizacija!J155+[1]realizacija!J225+[1]realizacija!J293+[1]realizacija!J389</f>
        <v>70799521</v>
      </c>
      <c r="E11" s="13">
        <f t="shared" si="0"/>
        <v>1001925479</v>
      </c>
      <c r="F11" s="14">
        <f t="shared" si="1"/>
        <v>6.5999693304434962E-2</v>
      </c>
    </row>
    <row r="12" spans="1:12" x14ac:dyDescent="0.25">
      <c r="A12" s="18">
        <v>423</v>
      </c>
      <c r="B12" s="19" t="s">
        <v>12</v>
      </c>
      <c r="C12" s="13">
        <f>[1]realizacija!H43+[1]realizacija!H160+[1]realizacija!H231+[1]realizacija!H275+[1]realizacija!H309+[1]realizacija!H379+[1]realizacija!H419+283252965+500000+113172000+650000+114150000+6000000</f>
        <v>1329050507</v>
      </c>
      <c r="D12" s="13">
        <f>[1]realizacija!J43+[1]realizacija!J160+[1]realizacija!J231+[1]realizacija!J275+[1]realizacija!J309+[1]realizacija!J379+[1]realizacija!J419+34810+1465730</f>
        <v>38474310</v>
      </c>
      <c r="E12" s="13">
        <f t="shared" si="0"/>
        <v>1290576197</v>
      </c>
      <c r="F12" s="14">
        <f t="shared" si="1"/>
        <v>2.8948719252849281E-2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[1]realizacija!H60+[1]realizacija!H327+[1]realizacija!H396+18000000+402150000</f>
        <v>689970000</v>
      </c>
      <c r="D13" s="13">
        <f>[1]realizacija!J60+[1]realizacija!J327+[1]realizacija!J396</f>
        <v>2487793</v>
      </c>
      <c r="E13" s="13">
        <f t="shared" si="0"/>
        <v>687482207</v>
      </c>
      <c r="F13" s="14">
        <f t="shared" si="1"/>
        <v>3.6056538690087975E-3</v>
      </c>
    </row>
    <row r="14" spans="1:12" x14ac:dyDescent="0.25">
      <c r="A14" s="18">
        <v>425</v>
      </c>
      <c r="B14" s="19" t="s">
        <v>14</v>
      </c>
      <c r="C14" s="13">
        <f>[1]realizacija!H71+[1]realizacija!H124+[1]realizacija!H164+[1]realizacija!H240+[1]realizacija!H280+[1]realizacija!H338+[1]realizacija!H399+[1]realizacija!H426+900000+13565000</f>
        <v>1052503000</v>
      </c>
      <c r="D14" s="13">
        <f>[1]realizacija!J71+[1]realizacija!J124+[1]realizacija!J164+[1]realizacija!J240+[1]realizacija!J280+[1]realizacija!J338+[1]realizacija!J399+[1]realizacija!J426+90200+1135340</f>
        <v>89304456</v>
      </c>
      <c r="E14" s="13">
        <f t="shared" si="0"/>
        <v>963198544</v>
      </c>
      <c r="F14" s="14">
        <f t="shared" si="1"/>
        <v>8.4849597578344191E-2</v>
      </c>
    </row>
    <row r="15" spans="1:12" x14ac:dyDescent="0.25">
      <c r="A15" s="18">
        <v>426</v>
      </c>
      <c r="B15" s="19" t="s">
        <v>15</v>
      </c>
      <c r="C15" s="13">
        <f>[1]realizacija!H92+[1]realizacija!H127+[1]realizacija!H172+[1]realizacija!H248+[1]realizacija!H382+[1]realizacija!H431+[1]realizacija!H402+200000+66400000+100000</f>
        <v>786510000</v>
      </c>
      <c r="D15" s="13">
        <f>[1]realizacija!J92+[1]realizacija!J127+[1]realizacija!J172+[1]realizacija!J248+[1]realizacija!J382+[1]realizacija!J431+579633</f>
        <v>38105864</v>
      </c>
      <c r="E15" s="13">
        <f t="shared" si="0"/>
        <v>748404136</v>
      </c>
      <c r="F15" s="14">
        <f t="shared" si="1"/>
        <v>4.8449306429670318E-2</v>
      </c>
    </row>
    <row r="16" spans="1:12" x14ac:dyDescent="0.25">
      <c r="A16" s="18">
        <v>427</v>
      </c>
      <c r="B16" s="19" t="s">
        <v>16</v>
      </c>
      <c r="C16" s="13">
        <f>[1]realizacija!H99</f>
        <v>24000000</v>
      </c>
      <c r="D16" s="13">
        <f>[1]realizacija!J99</f>
        <v>2079448</v>
      </c>
      <c r="E16" s="13">
        <f t="shared" si="0"/>
        <v>21920552</v>
      </c>
      <c r="F16" s="14">
        <f t="shared" si="1"/>
        <v>8.6643666666666661E-2</v>
      </c>
    </row>
    <row r="17" spans="1:8" ht="30" x14ac:dyDescent="0.25">
      <c r="A17" s="20">
        <v>43</v>
      </c>
      <c r="B17" s="21" t="s">
        <v>17</v>
      </c>
      <c r="C17" s="20">
        <f>SUM(C18)</f>
        <v>1620000000</v>
      </c>
      <c r="D17" s="20">
        <f>SUM(D18)</f>
        <v>42916667</v>
      </c>
      <c r="E17" s="20">
        <f t="shared" si="0"/>
        <v>1577083333</v>
      </c>
      <c r="F17" s="10">
        <f t="shared" si="1"/>
        <v>2.6491769753086421E-2</v>
      </c>
    </row>
    <row r="18" spans="1:8" ht="19.5" customHeight="1" x14ac:dyDescent="0.25">
      <c r="A18" s="22">
        <v>431</v>
      </c>
      <c r="B18" s="19" t="s">
        <v>18</v>
      </c>
      <c r="C18" s="23">
        <f>[1]realizacija!H195+600000000</f>
        <v>1620000000</v>
      </c>
      <c r="D18" s="23">
        <f>[1]realizacija!J195</f>
        <v>42916667</v>
      </c>
      <c r="E18" s="23">
        <f t="shared" si="0"/>
        <v>1577083333</v>
      </c>
      <c r="F18" s="14">
        <f t="shared" si="1"/>
        <v>2.6491769753086421E-2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43974666</v>
      </c>
      <c r="E19" s="20">
        <f>E20</f>
        <v>483725334</v>
      </c>
      <c r="F19" s="10">
        <f t="shared" si="1"/>
        <v>8.3332700397953388E-2</v>
      </c>
    </row>
    <row r="20" spans="1:8" x14ac:dyDescent="0.25">
      <c r="A20" s="22">
        <v>442</v>
      </c>
      <c r="B20" s="19" t="s">
        <v>20</v>
      </c>
      <c r="C20" s="23">
        <f>[1]realizacija!H200</f>
        <v>527700000</v>
      </c>
      <c r="D20" s="23">
        <f>[1]realizacija!J200</f>
        <v>43974666</v>
      </c>
      <c r="E20" s="23">
        <f>C20-D20</f>
        <v>483725334</v>
      </c>
      <c r="F20" s="14">
        <f t="shared" si="1"/>
        <v>8.3332700397953388E-2</v>
      </c>
    </row>
    <row r="21" spans="1:8" x14ac:dyDescent="0.25">
      <c r="A21" s="9">
        <v>46</v>
      </c>
      <c r="B21" s="9" t="s">
        <v>21</v>
      </c>
      <c r="C21" s="9">
        <f>SUM(C22:C24)</f>
        <v>201248493</v>
      </c>
      <c r="D21" s="9">
        <f>SUM(D22:D24)</f>
        <v>92732168</v>
      </c>
      <c r="E21" s="9">
        <f>SUM(E22:E24)</f>
        <v>108516325</v>
      </c>
      <c r="F21" s="10">
        <f t="shared" si="1"/>
        <v>0.46078440945145366</v>
      </c>
    </row>
    <row r="22" spans="1:8" ht="30" x14ac:dyDescent="0.25">
      <c r="A22" s="13">
        <v>463</v>
      </c>
      <c r="B22" s="19" t="s">
        <v>22</v>
      </c>
      <c r="C22" s="13">
        <f>[1]realizacija!H102</f>
        <v>2600000</v>
      </c>
      <c r="D22" s="13">
        <f>[1]realizacija!J102</f>
        <v>166700</v>
      </c>
      <c r="E22" s="13">
        <f t="shared" si="0"/>
        <v>2433300</v>
      </c>
      <c r="F22" s="14"/>
    </row>
    <row r="23" spans="1:8" x14ac:dyDescent="0.25">
      <c r="A23" s="18">
        <v>464</v>
      </c>
      <c r="B23" s="19" t="s">
        <v>23</v>
      </c>
      <c r="C23" s="13">
        <f>[1]realizacija!H104+[1]realizacija!H254+[1]realizacija!H438+340000</f>
        <v>154845104</v>
      </c>
      <c r="D23" s="13">
        <f>[1]realizacija!J104+[1]realizacija!J254+[1]realizacija!J438</f>
        <v>48762079</v>
      </c>
      <c r="E23" s="13">
        <f t="shared" si="0"/>
        <v>106083025</v>
      </c>
      <c r="F23" s="14">
        <f t="shared" si="1"/>
        <v>0.31490875552642594</v>
      </c>
    </row>
    <row r="24" spans="1:8" x14ac:dyDescent="0.25">
      <c r="A24" s="18">
        <v>465</v>
      </c>
      <c r="B24" s="19" t="s">
        <v>24</v>
      </c>
      <c r="C24" s="13">
        <f>[1]realizacija!H110+[1]realizacija!H352+[1]realizacija!H261+16747035</f>
        <v>43803389</v>
      </c>
      <c r="D24" s="13">
        <f>[1]realizacija!J110+[1]realizacija!J261+[1]realizacija!J352+16747035</f>
        <v>43803389</v>
      </c>
      <c r="E24" s="13">
        <f t="shared" si="0"/>
        <v>0</v>
      </c>
      <c r="F24" s="14">
        <f t="shared" si="1"/>
        <v>1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6732608000</v>
      </c>
      <c r="D25" s="9">
        <f>SUM(D26:D28)</f>
        <v>8326462</v>
      </c>
      <c r="E25" s="9">
        <f t="shared" si="0"/>
        <v>6724281538</v>
      </c>
      <c r="F25" s="10">
        <f t="shared" si="1"/>
        <v>1.2367364920102283E-3</v>
      </c>
    </row>
    <row r="26" spans="1:8" ht="30" x14ac:dyDescent="0.25">
      <c r="A26" s="24">
        <v>480</v>
      </c>
      <c r="B26" s="19" t="s">
        <v>26</v>
      </c>
      <c r="C26" s="13">
        <f>[1]realizacija!H184+[1]realizacija!H358+255000000+371828000</f>
        <v>6017608000</v>
      </c>
      <c r="D26" s="13">
        <f>[1]realizacija!J184+[1]realizacija!J358</f>
        <v>5302765</v>
      </c>
      <c r="E26" s="13">
        <f t="shared" si="0"/>
        <v>6012305235</v>
      </c>
      <c r="F26" s="14">
        <f t="shared" si="1"/>
        <v>8.8120811458639384E-4</v>
      </c>
    </row>
    <row r="27" spans="1:8" x14ac:dyDescent="0.25">
      <c r="A27" s="17">
        <v>482</v>
      </c>
      <c r="B27" s="12" t="s">
        <v>27</v>
      </c>
      <c r="C27" s="13">
        <f>[1]realizacija!H409+411000000</f>
        <v>711000000</v>
      </c>
      <c r="D27" s="13">
        <f>[1]realizacija!J409</f>
        <v>3023697</v>
      </c>
      <c r="E27" s="13">
        <f t="shared" si="0"/>
        <v>707976303</v>
      </c>
      <c r="F27" s="14">
        <f t="shared" si="1"/>
        <v>4.2527383966244727E-3</v>
      </c>
    </row>
    <row r="28" spans="1:8" x14ac:dyDescent="0.25">
      <c r="A28" s="17">
        <v>483</v>
      </c>
      <c r="B28" s="12" t="s">
        <v>28</v>
      </c>
      <c r="C28" s="13">
        <f>[1]realizacija!H190</f>
        <v>4000000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20128460000</v>
      </c>
      <c r="D29" s="27">
        <f>D3+D7+D9+D17+D19+D21+D25</f>
        <v>909244272</v>
      </c>
      <c r="E29" s="27">
        <f>E3+E7+E9+E17+E19+E21+E25</f>
        <v>19219215728</v>
      </c>
      <c r="F29" s="28">
        <f t="shared" si="1"/>
        <v>4.5172073372726974E-2</v>
      </c>
    </row>
    <row r="30" spans="1:8" x14ac:dyDescent="0.25">
      <c r="A30" s="52"/>
      <c r="B30" s="52"/>
      <c r="C30" s="52"/>
      <c r="D30" s="52"/>
      <c r="E30" s="52"/>
      <c r="F30" s="52"/>
      <c r="G30" s="16"/>
    </row>
    <row r="31" spans="1:8" x14ac:dyDescent="0.25">
      <c r="A31" s="30">
        <v>40</v>
      </c>
      <c r="B31" s="31" t="s">
        <v>3</v>
      </c>
      <c r="C31" s="32">
        <f>C3</f>
        <v>5842025000</v>
      </c>
      <c r="D31" s="32">
        <f>D3</f>
        <v>467691682</v>
      </c>
      <c r="E31" s="32">
        <f t="shared" ref="E31:E37" si="2">C31-D31</f>
        <v>5374333318</v>
      </c>
      <c r="F31" s="33">
        <f t="shared" ref="F31:F38" si="3">D31/C31</f>
        <v>8.0056432829369958E-2</v>
      </c>
    </row>
    <row r="32" spans="1:8" ht="30" x14ac:dyDescent="0.25">
      <c r="A32" s="34">
        <v>41</v>
      </c>
      <c r="B32" s="35" t="s">
        <v>7</v>
      </c>
      <c r="C32" s="36">
        <f>C7</f>
        <v>0</v>
      </c>
      <c r="D32" s="36">
        <f>D7</f>
        <v>0</v>
      </c>
      <c r="E32" s="36">
        <f>E7</f>
        <v>0</v>
      </c>
      <c r="F32" s="37" t="e">
        <f t="shared" si="3"/>
        <v>#DIV/0!</v>
      </c>
    </row>
    <row r="33" spans="1:6" x14ac:dyDescent="0.25">
      <c r="A33" s="34">
        <v>42</v>
      </c>
      <c r="B33" s="35" t="s">
        <v>9</v>
      </c>
      <c r="C33" s="38">
        <f>C9</f>
        <v>5204878507</v>
      </c>
      <c r="D33" s="38">
        <f>D9</f>
        <v>253602627</v>
      </c>
      <c r="E33" s="36">
        <f t="shared" si="2"/>
        <v>4951275880</v>
      </c>
      <c r="F33" s="37">
        <f t="shared" si="3"/>
        <v>4.8724024328124435E-2</v>
      </c>
    </row>
    <row r="34" spans="1:6" ht="24.75" customHeight="1" x14ac:dyDescent="0.25">
      <c r="A34" s="39">
        <v>43</v>
      </c>
      <c r="B34" s="35" t="s">
        <v>17</v>
      </c>
      <c r="C34" s="38">
        <f>C17</f>
        <v>1620000000</v>
      </c>
      <c r="D34" s="38">
        <f>D17</f>
        <v>42916667</v>
      </c>
      <c r="E34" s="36">
        <f t="shared" si="2"/>
        <v>1577083333</v>
      </c>
      <c r="F34" s="37">
        <f t="shared" si="3"/>
        <v>2.6491769753086421E-2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43974666</v>
      </c>
      <c r="E35" s="36">
        <f t="shared" si="2"/>
        <v>483725334</v>
      </c>
      <c r="F35" s="37">
        <f t="shared" si="3"/>
        <v>8.3332700397953388E-2</v>
      </c>
    </row>
    <row r="36" spans="1:6" x14ac:dyDescent="0.25">
      <c r="A36" s="39">
        <v>46</v>
      </c>
      <c r="B36" s="40" t="s">
        <v>21</v>
      </c>
      <c r="C36" s="38">
        <f>C21</f>
        <v>201248493</v>
      </c>
      <c r="D36" s="38">
        <f>D21</f>
        <v>92732168</v>
      </c>
      <c r="E36" s="38">
        <f>E21</f>
        <v>108516325</v>
      </c>
      <c r="F36" s="37">
        <f t="shared" si="3"/>
        <v>0.46078440945145366</v>
      </c>
    </row>
    <row r="37" spans="1:6" x14ac:dyDescent="0.25">
      <c r="A37" s="41">
        <v>48</v>
      </c>
      <c r="B37" s="42" t="s">
        <v>25</v>
      </c>
      <c r="C37" s="43">
        <f>C25</f>
        <v>6732608000</v>
      </c>
      <c r="D37" s="43">
        <f>D25</f>
        <v>8326462</v>
      </c>
      <c r="E37" s="44">
        <f t="shared" si="2"/>
        <v>6724281538</v>
      </c>
      <c r="F37" s="45">
        <f t="shared" si="3"/>
        <v>1.2367364920102283E-3</v>
      </c>
    </row>
    <row r="38" spans="1:6" s="29" customFormat="1" x14ac:dyDescent="0.25">
      <c r="A38" s="53" t="s">
        <v>29</v>
      </c>
      <c r="B38" s="54"/>
      <c r="C38" s="46">
        <f>SUM(C31:C37)</f>
        <v>20128460000</v>
      </c>
      <c r="D38" s="46">
        <f>SUM(D31:D37)</f>
        <v>909244272</v>
      </c>
      <c r="E38" s="46">
        <f>SUM(E31:E37)</f>
        <v>19219215728</v>
      </c>
      <c r="F38" s="47">
        <f t="shared" si="3"/>
        <v>4.5172073372726974E-2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  <row r="569" spans="3:4" x14ac:dyDescent="0.25">
      <c r="C569" s="50"/>
      <c r="D569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 за 2024
(збирно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realizacija 31.01.2024</vt:lpstr>
      <vt:lpstr>Sheet1</vt:lpstr>
      <vt:lpstr>'realizacija 31.01.2024'!Print_Area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2024-04-05T09:51:34Z</dcterms:modified>
</cp:coreProperties>
</file>