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.на 30.11.2024" sheetId="2" r:id="rId1"/>
    <sheet name="Sheet1" sheetId="1" r:id="rId2"/>
  </sheets>
  <externalReferences>
    <externalReference r:id="rId3"/>
  </externalReferences>
  <definedNames>
    <definedName name="_xlnm.Print_Area" localSheetId="0">'Реал.на 30.11.2024'!$A$1:$F$39</definedName>
  </definedNames>
  <calcPr calcId="162913"/>
</workbook>
</file>

<file path=xl/calcChain.xml><?xml version="1.0" encoding="utf-8"?>
<calcChain xmlns="http://schemas.openxmlformats.org/spreadsheetml/2006/main">
  <c r="D15" i="2" l="1"/>
  <c r="D14" i="2"/>
  <c r="D12" i="2"/>
  <c r="D10" i="2"/>
  <c r="C15" i="2"/>
  <c r="C14" i="2"/>
  <c r="C12" i="2"/>
  <c r="C10" i="2"/>
  <c r="C27" i="2"/>
  <c r="C26" i="2"/>
  <c r="D13" i="2" l="1"/>
  <c r="D11" i="2"/>
  <c r="C13" i="2"/>
  <c r="C11" i="2"/>
  <c r="D27" i="2" l="1"/>
  <c r="F27" i="2" s="1"/>
  <c r="D24" i="2"/>
  <c r="F15" i="2"/>
  <c r="F13" i="2"/>
  <c r="E12" i="2"/>
  <c r="C24" i="2"/>
  <c r="E24" i="2" s="1"/>
  <c r="C8" i="2"/>
  <c r="C7" i="2" s="1"/>
  <c r="C28" i="2"/>
  <c r="D26" i="2"/>
  <c r="F26" i="2" s="1"/>
  <c r="C25" i="2"/>
  <c r="C37" i="2" s="1"/>
  <c r="D23" i="2"/>
  <c r="C23" i="2"/>
  <c r="C21" i="2" s="1"/>
  <c r="C36" i="2" s="1"/>
  <c r="D22" i="2"/>
  <c r="C22" i="2"/>
  <c r="D20" i="2"/>
  <c r="C20" i="2"/>
  <c r="C35" i="2" s="1"/>
  <c r="C19" i="2"/>
  <c r="D18" i="2"/>
  <c r="C18" i="2"/>
  <c r="C17" i="2"/>
  <c r="C34" i="2" s="1"/>
  <c r="D16" i="2"/>
  <c r="E16" i="2" s="1"/>
  <c r="C16" i="2"/>
  <c r="E14" i="2"/>
  <c r="F11" i="2"/>
  <c r="E10" i="2"/>
  <c r="E8" i="2"/>
  <c r="E7" i="2" s="1"/>
  <c r="E32" i="2" s="1"/>
  <c r="D8" i="2"/>
  <c r="D7" i="2"/>
  <c r="D6" i="2"/>
  <c r="F6" i="2" s="1"/>
  <c r="C6" i="2"/>
  <c r="D5" i="2"/>
  <c r="C5" i="2"/>
  <c r="C3" i="2" s="1"/>
  <c r="C31" i="2" s="1"/>
  <c r="D4" i="2"/>
  <c r="E4" i="2" s="1"/>
  <c r="C4" i="2"/>
  <c r="F22" i="2" l="1"/>
  <c r="E18" i="2"/>
  <c r="F20" i="2"/>
  <c r="F23" i="2"/>
  <c r="D3" i="2"/>
  <c r="F3" i="2" s="1"/>
  <c r="F5" i="2"/>
  <c r="D17" i="2"/>
  <c r="F17" i="2" s="1"/>
  <c r="D21" i="2"/>
  <c r="F21" i="2" s="1"/>
  <c r="C9" i="2"/>
  <c r="C33" i="2" s="1"/>
  <c r="F8" i="2"/>
  <c r="C32" i="2"/>
  <c r="F7" i="2"/>
  <c r="D9" i="2"/>
  <c r="D19" i="2"/>
  <c r="D25" i="2"/>
  <c r="E5" i="2"/>
  <c r="E6" i="2"/>
  <c r="E11" i="2"/>
  <c r="E13" i="2"/>
  <c r="E15" i="2"/>
  <c r="E20" i="2"/>
  <c r="E19" i="2" s="1"/>
  <c r="E22" i="2"/>
  <c r="E23" i="2"/>
  <c r="E26" i="2"/>
  <c r="E27" i="2"/>
  <c r="D32" i="2"/>
  <c r="F4" i="2"/>
  <c r="F10" i="2"/>
  <c r="F12" i="2"/>
  <c r="F14" i="2"/>
  <c r="F16" i="2"/>
  <c r="F18" i="2"/>
  <c r="F24" i="2"/>
  <c r="D34" i="2" l="1"/>
  <c r="F34" i="2" s="1"/>
  <c r="D36" i="2"/>
  <c r="F36" i="2" s="1"/>
  <c r="D31" i="2"/>
  <c r="E31" i="2" s="1"/>
  <c r="E3" i="2"/>
  <c r="D29" i="2"/>
  <c r="E17" i="2"/>
  <c r="C38" i="2"/>
  <c r="C29" i="2"/>
  <c r="F32" i="2"/>
  <c r="E21" i="2"/>
  <c r="E36" i="2" s="1"/>
  <c r="D37" i="2"/>
  <c r="F25" i="2"/>
  <c r="E25" i="2"/>
  <c r="F19" i="2"/>
  <c r="D35" i="2"/>
  <c r="F9" i="2"/>
  <c r="D33" i="2"/>
  <c r="E9" i="2"/>
  <c r="F31" i="2"/>
  <c r="E34" i="2"/>
  <c r="F29" i="2" l="1"/>
  <c r="E29" i="2"/>
  <c r="F35" i="2"/>
  <c r="E35" i="2"/>
  <c r="F37" i="2"/>
  <c r="E37" i="2"/>
  <c r="D38" i="2"/>
  <c r="F33" i="2"/>
  <c r="E33" i="2"/>
  <c r="F38" i="2" l="1"/>
  <c r="E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<sst xmlns="http://schemas.openxmlformats.org/spreadsheetml/2006/main" count="42" uniqueCount="35">
  <si>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</si>
  <si>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</si>
  <si>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</si>
  <si>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MIRATUAR Buxheti për vitin 2024</t>
  </si>
  <si>
    <t>Diferenca (realizimi i buxhetit)</t>
  </si>
  <si>
    <t>përqindja e realizimit</t>
  </si>
  <si>
    <t>Realizimi me 30.11. 2024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</si>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</sst>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7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Realizacija%20na%20budzet%20na%20Mo,%20zaklucno%20so%2030.11.2024%20god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na stavki zb (so 40)"/>
      <sheetName val="realizacija"/>
      <sheetName val="real."/>
      <sheetName val="10.04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РЕБАЛАНСИРАН буџет за 2024 година</v>
          </cell>
        </row>
        <row r="6">
          <cell r="H6">
            <v>462600000</v>
          </cell>
          <cell r="J6">
            <v>430440862</v>
          </cell>
        </row>
        <row r="11">
          <cell r="H11">
            <v>198845000</v>
          </cell>
          <cell r="J11">
            <v>179385905</v>
          </cell>
        </row>
        <row r="17">
          <cell r="H17">
            <v>19000000</v>
          </cell>
        </row>
        <row r="20">
          <cell r="H20">
            <v>4900000</v>
          </cell>
          <cell r="J20">
            <v>1113981</v>
          </cell>
        </row>
        <row r="28">
          <cell r="H28">
            <v>27810000</v>
          </cell>
          <cell r="J28">
            <v>14061481</v>
          </cell>
        </row>
        <row r="43">
          <cell r="H43">
            <v>13690000</v>
          </cell>
          <cell r="J43">
            <v>8687164</v>
          </cell>
        </row>
        <row r="60">
          <cell r="H60">
            <v>45900000</v>
          </cell>
          <cell r="J60">
            <v>22452698</v>
          </cell>
        </row>
        <row r="72">
          <cell r="H72">
            <v>93950000</v>
          </cell>
          <cell r="J72">
            <v>89723373</v>
          </cell>
        </row>
        <row r="93">
          <cell r="H93">
            <v>17910000</v>
          </cell>
          <cell r="J93">
            <v>17350942</v>
          </cell>
        </row>
        <row r="100">
          <cell r="H100">
            <v>19200000</v>
          </cell>
          <cell r="J100">
            <v>16787777</v>
          </cell>
        </row>
        <row r="103">
          <cell r="H103">
            <v>2600000</v>
          </cell>
        </row>
        <row r="104">
          <cell r="J104">
            <v>1967000</v>
          </cell>
        </row>
        <row r="105">
          <cell r="H105">
            <v>463087000</v>
          </cell>
          <cell r="J105">
            <v>267482497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18557971</v>
          </cell>
        </row>
        <row r="126">
          <cell r="H126">
            <v>6800000</v>
          </cell>
          <cell r="J126">
            <v>2344183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83328802</v>
          </cell>
        </row>
        <row r="139">
          <cell r="H139">
            <v>12300000</v>
          </cell>
          <cell r="J139">
            <v>11682933</v>
          </cell>
        </row>
        <row r="148">
          <cell r="H148">
            <v>35850000</v>
          </cell>
          <cell r="J148">
            <v>33150530</v>
          </cell>
        </row>
        <row r="157">
          <cell r="H157">
            <v>4400000</v>
          </cell>
          <cell r="J157">
            <v>1793260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74835434</v>
          </cell>
        </row>
        <row r="175">
          <cell r="H175">
            <v>155500000</v>
          </cell>
          <cell r="J175">
            <v>85090526</v>
          </cell>
        </row>
        <row r="182">
          <cell r="H182">
            <v>3876751</v>
          </cell>
          <cell r="J182">
            <v>0</v>
          </cell>
          <cell r="L182">
            <v>3876751</v>
          </cell>
        </row>
        <row r="187">
          <cell r="H187">
            <v>13014249</v>
          </cell>
          <cell r="J187">
            <v>10819859</v>
          </cell>
        </row>
        <row r="193">
          <cell r="H193">
            <v>714000</v>
          </cell>
        </row>
        <row r="198">
          <cell r="H198">
            <v>520000000</v>
          </cell>
          <cell r="J198">
            <v>472422754</v>
          </cell>
        </row>
        <row r="203">
          <cell r="H203">
            <v>527700000</v>
          </cell>
          <cell r="J203">
            <v>484492239</v>
          </cell>
        </row>
        <row r="208">
          <cell r="H208">
            <v>3541220000</v>
          </cell>
          <cell r="J208">
            <v>3213882320</v>
          </cell>
        </row>
        <row r="211">
          <cell r="H211">
            <v>1648153000</v>
          </cell>
          <cell r="J211">
            <v>1485125221</v>
          </cell>
        </row>
        <row r="217">
          <cell r="H217">
            <v>161000000</v>
          </cell>
          <cell r="J217">
            <v>876816</v>
          </cell>
        </row>
        <row r="221">
          <cell r="H221">
            <v>142560000</v>
          </cell>
          <cell r="J221">
            <v>135608912</v>
          </cell>
        </row>
        <row r="228">
          <cell r="H228">
            <v>10124000</v>
          </cell>
          <cell r="J228">
            <v>5534459</v>
          </cell>
        </row>
        <row r="234">
          <cell r="H234">
            <v>10540000</v>
          </cell>
          <cell r="J234">
            <v>6976419</v>
          </cell>
        </row>
        <row r="243">
          <cell r="H243">
            <v>939980000</v>
          </cell>
          <cell r="J243">
            <v>855805006</v>
          </cell>
        </row>
        <row r="252">
          <cell r="H252">
            <v>4640000</v>
          </cell>
          <cell r="J252">
            <v>4199006</v>
          </cell>
        </row>
        <row r="258">
          <cell r="H258">
            <v>306937000</v>
          </cell>
          <cell r="J258">
            <v>195841802</v>
          </cell>
        </row>
        <row r="266">
          <cell r="H266">
            <v>5763000</v>
          </cell>
          <cell r="J266">
            <v>5762201</v>
          </cell>
        </row>
        <row r="272">
          <cell r="H272">
            <v>34075000</v>
          </cell>
          <cell r="J272">
            <v>25670828</v>
          </cell>
        </row>
        <row r="280">
          <cell r="H280">
            <v>30637000</v>
          </cell>
          <cell r="J280">
            <v>21994228</v>
          </cell>
        </row>
        <row r="286">
          <cell r="H286">
            <v>5088000</v>
          </cell>
          <cell r="J286">
            <v>300200</v>
          </cell>
        </row>
        <row r="292">
          <cell r="H292">
            <v>500000</v>
          </cell>
          <cell r="J292">
            <v>23690</v>
          </cell>
        </row>
        <row r="299">
          <cell r="H299">
            <v>587231786</v>
          </cell>
          <cell r="J299">
            <v>584247574</v>
          </cell>
        </row>
        <row r="315">
          <cell r="H315">
            <v>408621519</v>
          </cell>
          <cell r="J315">
            <v>328214616</v>
          </cell>
        </row>
        <row r="333">
          <cell r="H333">
            <v>29222308</v>
          </cell>
          <cell r="J333">
            <v>24897699</v>
          </cell>
        </row>
        <row r="344">
          <cell r="H344">
            <v>7220000</v>
          </cell>
          <cell r="J344">
            <v>3067296</v>
          </cell>
        </row>
        <row r="358">
          <cell r="H358">
            <v>395310387</v>
          </cell>
          <cell r="J358">
            <v>394980474</v>
          </cell>
        </row>
        <row r="364">
          <cell r="H364">
            <v>4867780000</v>
          </cell>
          <cell r="J364">
            <v>4170389804</v>
          </cell>
        </row>
        <row r="373">
          <cell r="J373">
            <v>94774625</v>
          </cell>
        </row>
        <row r="374">
          <cell r="H374">
            <v>107908000</v>
          </cell>
        </row>
        <row r="376">
          <cell r="H376">
            <v>54879000</v>
          </cell>
          <cell r="J376">
            <v>48327188</v>
          </cell>
        </row>
        <row r="385">
          <cell r="H385">
            <v>112000000</v>
          </cell>
          <cell r="J385">
            <v>80618936</v>
          </cell>
        </row>
        <row r="388">
          <cell r="H388">
            <v>412000000</v>
          </cell>
          <cell r="J388">
            <v>370513548</v>
          </cell>
        </row>
        <row r="393">
          <cell r="H393">
            <v>240000</v>
          </cell>
          <cell r="J393">
            <v>0</v>
          </cell>
        </row>
        <row r="395">
          <cell r="H395">
            <v>27230000</v>
          </cell>
          <cell r="J395">
            <v>20993204</v>
          </cell>
        </row>
        <row r="402">
          <cell r="H402">
            <v>31020000</v>
          </cell>
          <cell r="J402">
            <v>27081831</v>
          </cell>
        </row>
        <row r="405">
          <cell r="H405">
            <v>50000</v>
          </cell>
          <cell r="J405">
            <v>0</v>
          </cell>
        </row>
        <row r="408">
          <cell r="H408">
            <v>60000</v>
          </cell>
          <cell r="J408">
            <v>58200</v>
          </cell>
        </row>
        <row r="412">
          <cell r="H412">
            <v>0</v>
          </cell>
          <cell r="J412">
            <v>0</v>
          </cell>
          <cell r="L412">
            <v>0</v>
          </cell>
        </row>
        <row r="415">
          <cell r="H415">
            <v>189552000</v>
          </cell>
          <cell r="J415">
            <v>178209794</v>
          </cell>
        </row>
        <row r="420">
          <cell r="H420">
            <v>1250000</v>
          </cell>
          <cell r="J420">
            <v>433000</v>
          </cell>
        </row>
        <row r="425">
          <cell r="H425">
            <v>1500000</v>
          </cell>
          <cell r="J425">
            <v>842144</v>
          </cell>
        </row>
        <row r="432">
          <cell r="H432">
            <v>4500000</v>
          </cell>
          <cell r="J432">
            <v>3470971</v>
          </cell>
        </row>
        <row r="437">
          <cell r="H437">
            <v>1400000</v>
          </cell>
          <cell r="J437">
            <v>711751</v>
          </cell>
        </row>
        <row r="444">
          <cell r="H444">
            <v>22978000</v>
          </cell>
          <cell r="J444">
            <v>18482905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V568"/>
  <sheetViews>
    <sheetView tabSelected="1" topLeftCell="A19" zoomScaleNormal="100" workbookViewId="0">
      <selection activeCell="A38" sqref="A38:B38"/>
    </sheetView>
  </sheetViews>
  <sheetFormatPr defaultRowHeight="15" x14ac:dyDescent="0.25"/>
  <cols>
    <col min="1" max="1" width="4.140625" style="48" customWidth="1"/>
    <col min="2" max="2" width="29.85546875" style="52" customWidth="1"/>
    <col min="3" max="5" width="17.85546875" style="2" customWidth="1"/>
    <col min="6" max="6" width="13.5703125" style="2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256" customFormat="1" ht="45" x14ac:dyDescent="0.25">
      <c r="A1" s="53" t="s">
        <v>2</v>
      </c>
      <c r="B1" s="53"/>
      <c r="C1" s="1" t="s">
        <v>3</v>
      </c>
      <c r="D1" s="1" t="s">
        <v>6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8" customFormat="1" x14ac:dyDescent="0.25">
      <c r="A2" s="3">
        <v>1</v>
      </c>
      <c r="B2" s="50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256" x14ac:dyDescent="0.25">
      <c r="A3" s="9">
        <v>40</v>
      </c>
      <c r="B3" s="9" t="s">
        <v>7</v>
      </c>
      <c r="C3" s="9">
        <f>SUM(C4:C6)</f>
        <v>6297025000</v>
      </c>
      <c r="D3" s="9">
        <f>SUM(D4:D6)</f>
        <v>5547824672</v>
      </c>
      <c r="E3" s="9">
        <f>SUM(E4:E6)</f>
        <v>749200328</v>
      </c>
      <c r="F3" s="10">
        <f>D3/C3</f>
        <v>0.88102312949368944</v>
      </c>
    </row>
    <row r="4" spans="1:256" x14ac:dyDescent="0.25">
      <c r="A4" s="11">
        <v>401</v>
      </c>
      <c r="B4" s="12" t="s">
        <v>8</v>
      </c>
      <c r="C4" s="13">
        <f>[1]realizacija!H6+[1]realizacija!H136+[1]realizacija!H208+[1]realizacija!H374</f>
        <v>4202848000</v>
      </c>
      <c r="D4" s="13">
        <f>[1]realizacija!J6+[1]realizacija!J136+[1]realizacija!J208+[1]realizacija!J373</f>
        <v>3822426609</v>
      </c>
      <c r="E4" s="13">
        <f t="shared" ref="E4:E27" si="0">C4-D4</f>
        <v>380421391</v>
      </c>
      <c r="F4" s="14">
        <f t="shared" ref="F4:F29" si="1">D4/C4</f>
        <v>0.90948485622130515</v>
      </c>
      <c r="H4" s="15"/>
      <c r="J4" s="16"/>
      <c r="L4" s="16"/>
    </row>
    <row r="5" spans="1:256" ht="30" x14ac:dyDescent="0.25">
      <c r="A5" s="17">
        <v>402</v>
      </c>
      <c r="B5" s="12" t="s">
        <v>9</v>
      </c>
      <c r="C5" s="13">
        <f>[1]realizacija!H11+[1]realizacija!H139+[1]realizacija!H211+[1]realizacija!H376</f>
        <v>1914177000</v>
      </c>
      <c r="D5" s="13">
        <f>[1]realizacija!J11+[1]realizacija!J139+[1]realizacija!J211+[1]realizacija!J376</f>
        <v>1724521247</v>
      </c>
      <c r="E5" s="13">
        <f t="shared" si="0"/>
        <v>189655753</v>
      </c>
      <c r="F5" s="14">
        <f t="shared" si="1"/>
        <v>0.90092047234921324</v>
      </c>
      <c r="H5" s="15"/>
      <c r="J5" s="16"/>
      <c r="K5" s="16"/>
      <c r="L5" s="16"/>
    </row>
    <row r="6" spans="1:256" x14ac:dyDescent="0.25">
      <c r="A6" s="17">
        <v>404</v>
      </c>
      <c r="B6" s="12" t="s">
        <v>10</v>
      </c>
      <c r="C6" s="13">
        <f>[1]realizacija!H17+[1]realizacija!H217</f>
        <v>180000000</v>
      </c>
      <c r="D6" s="13">
        <f>[1]realizacija!J217</f>
        <v>876816</v>
      </c>
      <c r="E6" s="13">
        <f t="shared" si="0"/>
        <v>179123184</v>
      </c>
      <c r="F6" s="14">
        <f t="shared" si="1"/>
        <v>4.8712E-3</v>
      </c>
    </row>
    <row r="7" spans="1:256" ht="30" x14ac:dyDescent="0.25">
      <c r="A7" s="9">
        <v>41</v>
      </c>
      <c r="B7" s="9" t="s">
        <v>11</v>
      </c>
      <c r="C7" s="9">
        <f>C8</f>
        <v>165219751</v>
      </c>
      <c r="D7" s="9">
        <f>D8</f>
        <v>0</v>
      </c>
      <c r="E7" s="9">
        <f>E8</f>
        <v>3876751</v>
      </c>
      <c r="F7" s="10">
        <f>D7/C7</f>
        <v>0</v>
      </c>
    </row>
    <row r="8" spans="1:256" x14ac:dyDescent="0.25">
      <c r="A8" s="11">
        <v>414</v>
      </c>
      <c r="B8" s="12" t="s">
        <v>12</v>
      </c>
      <c r="C8" s="13">
        <f>[1]realizacija!H182+[1]realizacija!H412+161343000</f>
        <v>165219751</v>
      </c>
      <c r="D8" s="13">
        <f>[1]realizacija!J182+[1]realizacija!J412</f>
        <v>0</v>
      </c>
      <c r="E8" s="13">
        <f>[1]realizacija!L182+[1]realizacija!L412</f>
        <v>3876751</v>
      </c>
      <c r="F8" s="14">
        <f>D8/C8</f>
        <v>0</v>
      </c>
    </row>
    <row r="9" spans="1:256" x14ac:dyDescent="0.25">
      <c r="A9" s="9">
        <v>42</v>
      </c>
      <c r="B9" s="9" t="s">
        <v>13</v>
      </c>
      <c r="C9" s="9">
        <f>SUM(C10:C16)</f>
        <v>3489875590</v>
      </c>
      <c r="D9" s="9">
        <f>SUM(D10:D16)</f>
        <v>2911477928</v>
      </c>
      <c r="E9" s="9">
        <f t="shared" si="0"/>
        <v>578397662</v>
      </c>
      <c r="F9" s="10">
        <f t="shared" si="1"/>
        <v>0.834264102807172</v>
      </c>
    </row>
    <row r="10" spans="1:256" ht="30" x14ac:dyDescent="0.25">
      <c r="A10" s="18">
        <v>420</v>
      </c>
      <c r="B10" s="12" t="s">
        <v>14</v>
      </c>
      <c r="C10" s="13">
        <f>[1]realizacija!H20+[1]realizacija!H118+[1]realizacija!H148+[1]realizacija!H221+[1]realizacija!H272+[1]realizacija!H292+[1]realizacija!H393+[1]realizacija!H420+1700000+445000</f>
        <v>241720000</v>
      </c>
      <c r="D10" s="13">
        <f>[1]realizacija!J20+[1]realizacija!J118+[1]realizacija!J148+[1]realizacija!J221+[1]realizacija!J272+[1]realizacija!J292+[1]realizacija!J420+[1]realizacija!J393+1059800+221064</f>
        <v>215839776</v>
      </c>
      <c r="E10" s="13">
        <f t="shared" si="0"/>
        <v>25880224</v>
      </c>
      <c r="F10" s="14">
        <f t="shared" si="1"/>
        <v>0.89293304650008276</v>
      </c>
      <c r="H10" s="16"/>
    </row>
    <row r="11" spans="1:256" ht="30" x14ac:dyDescent="0.25">
      <c r="A11" s="18">
        <v>421</v>
      </c>
      <c r="B11" s="19" t="s">
        <v>15</v>
      </c>
      <c r="C11" s="13">
        <f>[1]realizacija!H28+[1]realizacija!H157+[1]realizacija!H228+[1]realizacija!H299+[1]realizacija!H395+85500000+2000000</f>
        <v>744295786</v>
      </c>
      <c r="D11" s="13">
        <f>[1]realizacija!J28+[1]realizacija!J157+[1]realizacija!J228+[1]realizacija!J299+[1]realizacija!J395+272876+53120</f>
        <v>626955974</v>
      </c>
      <c r="E11" s="13">
        <f t="shared" si="0"/>
        <v>117339812</v>
      </c>
      <c r="F11" s="14">
        <f t="shared" si="1"/>
        <v>0.84234787539157185</v>
      </c>
    </row>
    <row r="12" spans="1:256" x14ac:dyDescent="0.25">
      <c r="A12" s="18">
        <v>423</v>
      </c>
      <c r="B12" s="19" t="s">
        <v>16</v>
      </c>
      <c r="C12" s="13">
        <f>[1]realizacija!H43+[1]realizacija!H162+[1]realizacija!H234+[1]realizacija!H280+[1]realizacija!H315+[1]realizacija!H385+[1]realizacija!H425+510282+6000000+14150000+1822000</f>
        <v>599870801</v>
      </c>
      <c r="D12" s="13">
        <f>[1]realizacija!J43+[1]realizacija!J162+[1]realizacija!J234+[1]realizacija!J280+[1]realizacija!J315+[1]realizacija!J385+[1]realizacija!J425+500000+2667580+11202647+53753</f>
        <v>461928417</v>
      </c>
      <c r="E12" s="13">
        <f t="shared" si="0"/>
        <v>137942384</v>
      </c>
      <c r="F12" s="14">
        <f t="shared" si="1"/>
        <v>0.77004651039849492</v>
      </c>
    </row>
    <row r="13" spans="1:256" ht="20.25" customHeight="1" x14ac:dyDescent="0.25">
      <c r="A13" s="18">
        <v>424</v>
      </c>
      <c r="B13" s="19" t="s">
        <v>17</v>
      </c>
      <c r="C13" s="13">
        <f>[1]realizacija!H60+[1]realizacija!H333+[1]realizacija!H402+14743695+2150000</f>
        <v>123036003</v>
      </c>
      <c r="D13" s="13">
        <f>[1]realizacija!J60+[1]realizacija!J333+[1]realizacija!J402+620118+1125927</f>
        <v>76178273</v>
      </c>
      <c r="E13" s="13">
        <f t="shared" si="0"/>
        <v>46857730</v>
      </c>
      <c r="F13" s="14">
        <f t="shared" si="1"/>
        <v>0.61915432184512686</v>
      </c>
    </row>
    <row r="14" spans="1:256" x14ac:dyDescent="0.25">
      <c r="A14" s="18">
        <v>425</v>
      </c>
      <c r="B14" s="19" t="s">
        <v>18</v>
      </c>
      <c r="C14" s="13">
        <f>[1]realizacija!H72+[1]realizacija!H126+[1]realizacija!H166+[1]realizacija!H243+[1]realizacija!H286+[1]realizacija!H344+[1]realizacija!H405+[1]realizacija!H432+900000+13565000</f>
        <v>1152903000</v>
      </c>
      <c r="D14" s="13">
        <f>[1]realizacija!J72+[1]realizacija!J126+[1]realizacija!J166+[1]realizacija!J243+[1]realizacija!J286+[1]realizacija!J344+[1]realizacija!J405+[1]realizacija!J432+898056+2983757</f>
        <v>1033428276</v>
      </c>
      <c r="E14" s="13">
        <f t="shared" si="0"/>
        <v>119474724</v>
      </c>
      <c r="F14" s="14">
        <f t="shared" si="1"/>
        <v>0.89637053247324361</v>
      </c>
    </row>
    <row r="15" spans="1:256" x14ac:dyDescent="0.25">
      <c r="A15" s="18">
        <v>426</v>
      </c>
      <c r="B15" s="19" t="s">
        <v>19</v>
      </c>
      <c r="C15" s="13">
        <f>[1]realizacija!H93+[1]realizacija!H129+[1]realizacija!H175+[1]realizacija!H252+[1]realizacija!H388+[1]realizacija!H437+[1]realizacija!H408+16700000+340000</f>
        <v>608850000</v>
      </c>
      <c r="D15" s="13">
        <f>[1]realizacija!J93+[1]realizacija!J129+[1]realizacija!J175+[1]realizacija!J252+[1]realizacija!J388+[1]realizacija!J437+[1]realizacija!J408+2293537+15000</f>
        <v>480359435</v>
      </c>
      <c r="E15" s="13">
        <f t="shared" si="0"/>
        <v>128490565</v>
      </c>
      <c r="F15" s="14">
        <f t="shared" si="1"/>
        <v>0.78896187073991952</v>
      </c>
    </row>
    <row r="16" spans="1:256" x14ac:dyDescent="0.25">
      <c r="A16" s="18">
        <v>427</v>
      </c>
      <c r="B16" s="19" t="s">
        <v>20</v>
      </c>
      <c r="C16" s="13">
        <f>[1]realizacija!H100</f>
        <v>19200000</v>
      </c>
      <c r="D16" s="13">
        <f>[1]realizacija!J100</f>
        <v>16787777</v>
      </c>
      <c r="E16" s="13">
        <f t="shared" si="0"/>
        <v>2412223</v>
      </c>
      <c r="F16" s="14">
        <f t="shared" si="1"/>
        <v>0.87436338541666669</v>
      </c>
    </row>
    <row r="17" spans="1:8" ht="45" x14ac:dyDescent="0.25">
      <c r="A17" s="20">
        <v>43</v>
      </c>
      <c r="B17" s="21" t="s">
        <v>21</v>
      </c>
      <c r="C17" s="20">
        <f>SUM(C18)</f>
        <v>520000000</v>
      </c>
      <c r="D17" s="20">
        <f>SUM(D18)</f>
        <v>472422754</v>
      </c>
      <c r="E17" s="20">
        <f t="shared" si="0"/>
        <v>47577246</v>
      </c>
      <c r="F17" s="10">
        <f t="shared" si="1"/>
        <v>0.90850529615384612</v>
      </c>
    </row>
    <row r="18" spans="1:8" ht="19.5" customHeight="1" x14ac:dyDescent="0.25">
      <c r="A18" s="22">
        <v>431</v>
      </c>
      <c r="B18" s="19" t="s">
        <v>22</v>
      </c>
      <c r="C18" s="23">
        <f>[1]realizacija!H198</f>
        <v>520000000</v>
      </c>
      <c r="D18" s="23">
        <f>[1]realizacija!J198</f>
        <v>472422754</v>
      </c>
      <c r="E18" s="23">
        <f t="shared" si="0"/>
        <v>47577246</v>
      </c>
      <c r="F18" s="14">
        <f t="shared" si="1"/>
        <v>0.90850529615384612</v>
      </c>
    </row>
    <row r="19" spans="1:8" ht="45" x14ac:dyDescent="0.25">
      <c r="A19" s="20">
        <v>44</v>
      </c>
      <c r="B19" s="21" t="s">
        <v>23</v>
      </c>
      <c r="C19" s="20">
        <f>C20</f>
        <v>527700000</v>
      </c>
      <c r="D19" s="20">
        <f>D20</f>
        <v>484492239</v>
      </c>
      <c r="E19" s="20">
        <f>E20</f>
        <v>43207761</v>
      </c>
      <c r="F19" s="10">
        <f t="shared" si="1"/>
        <v>0.91812059693007386</v>
      </c>
    </row>
    <row r="20" spans="1:8" x14ac:dyDescent="0.25">
      <c r="A20" s="22">
        <v>442</v>
      </c>
      <c r="B20" s="19" t="s">
        <v>24</v>
      </c>
      <c r="C20" s="23">
        <f>[1]realizacija!H203</f>
        <v>527700000</v>
      </c>
      <c r="D20" s="23">
        <f>[1]realizacija!J203</f>
        <v>484492239</v>
      </c>
      <c r="E20" s="23">
        <f>C20-D20</f>
        <v>43207761</v>
      </c>
      <c r="F20" s="14">
        <f t="shared" si="1"/>
        <v>0.91812059693007386</v>
      </c>
    </row>
    <row r="21" spans="1:8" ht="30" x14ac:dyDescent="0.25">
      <c r="A21" s="9">
        <v>46</v>
      </c>
      <c r="B21" s="9" t="s">
        <v>25</v>
      </c>
      <c r="C21" s="9">
        <f>SUM(C22:C24)</f>
        <v>1335999410</v>
      </c>
      <c r="D21" s="9">
        <f>SUM(D22:D24)</f>
        <v>1023083505</v>
      </c>
      <c r="E21" s="9">
        <f>SUM(E22:E24)</f>
        <v>312915905</v>
      </c>
      <c r="F21" s="10">
        <f t="shared" si="1"/>
        <v>0.76578140479867429</v>
      </c>
    </row>
    <row r="22" spans="1:8" ht="30" x14ac:dyDescent="0.25">
      <c r="A22" s="13">
        <v>463</v>
      </c>
      <c r="B22" s="19" t="s">
        <v>26</v>
      </c>
      <c r="C22" s="13">
        <f>[1]realizacija!H103</f>
        <v>2600000</v>
      </c>
      <c r="D22" s="13">
        <f>[1]realizacija!J104</f>
        <v>1967000</v>
      </c>
      <c r="E22" s="13">
        <f t="shared" si="0"/>
        <v>633000</v>
      </c>
      <c r="F22" s="14">
        <f t="shared" si="1"/>
        <v>0.75653846153846149</v>
      </c>
    </row>
    <row r="23" spans="1:8" x14ac:dyDescent="0.25">
      <c r="A23" s="18">
        <v>464</v>
      </c>
      <c r="B23" s="19" t="s">
        <v>27</v>
      </c>
      <c r="C23" s="13">
        <f>[1]realizacija!H105+[1]realizacija!H258+[1]realizacija!H444</f>
        <v>793002000</v>
      </c>
      <c r="D23" s="13">
        <f>[1]realizacija!J105+[1]realizacija!J258+[1]realizacija!J444</f>
        <v>481807204</v>
      </c>
      <c r="E23" s="13">
        <f t="shared" si="0"/>
        <v>311194796</v>
      </c>
      <c r="F23" s="14">
        <f t="shared" si="1"/>
        <v>0.60757375643441003</v>
      </c>
    </row>
    <row r="24" spans="1:8" ht="30" x14ac:dyDescent="0.25">
      <c r="A24" s="18">
        <v>465</v>
      </c>
      <c r="B24" s="19" t="s">
        <v>28</v>
      </c>
      <c r="C24" s="13">
        <f>[1]realizacija!H112+[1]realizacija!H358+[1]realizacija!H266+49196023</f>
        <v>540397410</v>
      </c>
      <c r="D24" s="13">
        <f>[1]realizacija!J112+[1]realizacija!J266+[1]realizacija!J358+49196023</f>
        <v>539309301</v>
      </c>
      <c r="E24" s="13">
        <f t="shared" si="0"/>
        <v>1088109</v>
      </c>
      <c r="F24" s="14">
        <f t="shared" si="1"/>
        <v>0.99798646518309553</v>
      </c>
      <c r="H24" s="16"/>
    </row>
    <row r="25" spans="1:8" x14ac:dyDescent="0.25">
      <c r="A25" s="9">
        <v>48</v>
      </c>
      <c r="B25" s="9" t="s">
        <v>29</v>
      </c>
      <c r="C25" s="9">
        <f>SUM(C26:C28)</f>
        <v>5732740249</v>
      </c>
      <c r="D25" s="9">
        <f>SUM(D26:D28)</f>
        <v>4364518263</v>
      </c>
      <c r="E25" s="9">
        <f t="shared" si="0"/>
        <v>1368221986</v>
      </c>
      <c r="F25" s="10">
        <f t="shared" si="1"/>
        <v>0.76133194134538573</v>
      </c>
    </row>
    <row r="26" spans="1:8" ht="30" x14ac:dyDescent="0.25">
      <c r="A26" s="24">
        <v>480</v>
      </c>
      <c r="B26" s="19" t="s">
        <v>30</v>
      </c>
      <c r="C26" s="13">
        <f>[1]realizacija!H187+[1]realizacija!H364+31013500+52975000+371828000</f>
        <v>5336610749</v>
      </c>
      <c r="D26" s="13">
        <f>[1]realizacija!J187+[1]realizacija!J364</f>
        <v>4181209663</v>
      </c>
      <c r="E26" s="13">
        <f t="shared" si="0"/>
        <v>1155401086</v>
      </c>
      <c r="F26" s="14">
        <f t="shared" si="1"/>
        <v>0.78349534182973624</v>
      </c>
    </row>
    <row r="27" spans="1:8" x14ac:dyDescent="0.25">
      <c r="A27" s="17">
        <v>482</v>
      </c>
      <c r="B27" s="12" t="s">
        <v>31</v>
      </c>
      <c r="C27" s="13">
        <f>[1]realizacija!H415+55863500+38000000+112000000</f>
        <v>395415500</v>
      </c>
      <c r="D27" s="13">
        <f>[1]realizacija!J415+5098806</f>
        <v>183308600</v>
      </c>
      <c r="E27" s="13">
        <f t="shared" si="0"/>
        <v>212106900</v>
      </c>
      <c r="F27" s="14">
        <f t="shared" si="1"/>
        <v>0.46358476084017952</v>
      </c>
    </row>
    <row r="28" spans="1:8" x14ac:dyDescent="0.25">
      <c r="A28" s="17">
        <v>483</v>
      </c>
      <c r="B28" s="12" t="s">
        <v>32</v>
      </c>
      <c r="C28" s="13">
        <f>[1]realizacija!H193</f>
        <v>714000</v>
      </c>
      <c r="D28" s="13"/>
      <c r="E28" s="13"/>
      <c r="F28" s="14"/>
    </row>
    <row r="29" spans="1:8" s="28" customFormat="1" x14ac:dyDescent="0.25">
      <c r="A29" s="25"/>
      <c r="B29" s="51" t="s">
        <v>33</v>
      </c>
      <c r="C29" s="26">
        <f>C3+C7+C9+C17+C19+C21+C25</f>
        <v>18068560000</v>
      </c>
      <c r="D29" s="26">
        <f>D3+D7+D9+D17+D19+D21+D25</f>
        <v>14803819361</v>
      </c>
      <c r="E29" s="26">
        <f>E3+E7+E9+E17+E19+E21+E25</f>
        <v>3103397639</v>
      </c>
      <c r="F29" s="27">
        <f t="shared" si="1"/>
        <v>0.81931373396662488</v>
      </c>
    </row>
    <row r="30" spans="1:8" x14ac:dyDescent="0.25">
      <c r="A30" s="54"/>
      <c r="B30" s="54"/>
      <c r="C30" s="54"/>
      <c r="D30" s="54"/>
      <c r="E30" s="54"/>
      <c r="F30" s="54"/>
    </row>
    <row r="31" spans="1:8" x14ac:dyDescent="0.25">
      <c r="A31" s="29">
        <v>40</v>
      </c>
      <c r="B31" s="30" t="s">
        <v>7</v>
      </c>
      <c r="C31" s="31">
        <f>C3</f>
        <v>6297025000</v>
      </c>
      <c r="D31" s="31">
        <f>D3</f>
        <v>5547824672</v>
      </c>
      <c r="E31" s="31">
        <f t="shared" ref="E31:E37" si="2">C31-D31</f>
        <v>749200328</v>
      </c>
      <c r="F31" s="32">
        <f t="shared" ref="F31:F38" si="3">D31/C31</f>
        <v>0.88102312949368944</v>
      </c>
    </row>
    <row r="32" spans="1:8" ht="30" x14ac:dyDescent="0.25">
      <c r="A32" s="33">
        <v>41</v>
      </c>
      <c r="B32" s="34" t="s">
        <v>11</v>
      </c>
      <c r="C32" s="35">
        <f>C7</f>
        <v>165219751</v>
      </c>
      <c r="D32" s="35">
        <f>D7</f>
        <v>0</v>
      </c>
      <c r="E32" s="35">
        <f>E7</f>
        <v>3876751</v>
      </c>
      <c r="F32" s="36">
        <f t="shared" si="3"/>
        <v>0</v>
      </c>
    </row>
    <row r="33" spans="1:8" x14ac:dyDescent="0.25">
      <c r="A33" s="33">
        <v>42</v>
      </c>
      <c r="B33" s="34" t="s">
        <v>13</v>
      </c>
      <c r="C33" s="37">
        <f>C9</f>
        <v>3489875590</v>
      </c>
      <c r="D33" s="37">
        <f>D9</f>
        <v>2911477928</v>
      </c>
      <c r="E33" s="35">
        <f t="shared" si="2"/>
        <v>578397662</v>
      </c>
      <c r="F33" s="36">
        <f t="shared" si="3"/>
        <v>0.834264102807172</v>
      </c>
    </row>
    <row r="34" spans="1:8" ht="24.75" customHeight="1" x14ac:dyDescent="0.25">
      <c r="A34" s="38">
        <v>43</v>
      </c>
      <c r="B34" s="34" t="s">
        <v>21</v>
      </c>
      <c r="C34" s="37">
        <f>C17</f>
        <v>520000000</v>
      </c>
      <c r="D34" s="37">
        <f>D17</f>
        <v>472422754</v>
      </c>
      <c r="E34" s="35">
        <f t="shared" si="2"/>
        <v>47577246</v>
      </c>
      <c r="F34" s="36">
        <f t="shared" si="3"/>
        <v>0.90850529615384612</v>
      </c>
    </row>
    <row r="35" spans="1:8" ht="29.25" customHeight="1" x14ac:dyDescent="0.25">
      <c r="A35" s="38">
        <v>44</v>
      </c>
      <c r="B35" s="34" t="s">
        <v>34</v>
      </c>
      <c r="C35" s="37">
        <f>C20</f>
        <v>527700000</v>
      </c>
      <c r="D35" s="37">
        <f>D19</f>
        <v>484492239</v>
      </c>
      <c r="E35" s="35">
        <f t="shared" si="2"/>
        <v>43207761</v>
      </c>
      <c r="F35" s="36">
        <f t="shared" si="3"/>
        <v>0.91812059693007386</v>
      </c>
    </row>
    <row r="36" spans="1:8" ht="30" x14ac:dyDescent="0.25">
      <c r="A36" s="38">
        <v>46</v>
      </c>
      <c r="B36" s="39" t="s">
        <v>25</v>
      </c>
      <c r="C36" s="37">
        <f>C21</f>
        <v>1335999410</v>
      </c>
      <c r="D36" s="37">
        <f>D21</f>
        <v>1023083505</v>
      </c>
      <c r="E36" s="37">
        <f>E21</f>
        <v>312915905</v>
      </c>
      <c r="F36" s="36">
        <f t="shared" si="3"/>
        <v>0.76578140479867429</v>
      </c>
    </row>
    <row r="37" spans="1:8" x14ac:dyDescent="0.25">
      <c r="A37" s="40">
        <v>48</v>
      </c>
      <c r="B37" s="41" t="s">
        <v>29</v>
      </c>
      <c r="C37" s="42">
        <f>C25</f>
        <v>5732740249</v>
      </c>
      <c r="D37" s="42">
        <f>D25</f>
        <v>4364518263</v>
      </c>
      <c r="E37" s="43">
        <f t="shared" si="2"/>
        <v>1368221986</v>
      </c>
      <c r="F37" s="44">
        <f t="shared" si="3"/>
        <v>0.76133194134538573</v>
      </c>
    </row>
    <row r="38" spans="1:8" s="28" customFormat="1" x14ac:dyDescent="0.25">
      <c r="A38" s="55" t="s">
        <v>33</v>
      </c>
      <c r="B38" s="56"/>
      <c r="C38" s="45">
        <f>SUM(C31:C37)</f>
        <v>18068560000</v>
      </c>
      <c r="D38" s="45">
        <f>SUM(D31:D37)</f>
        <v>14803819361</v>
      </c>
      <c r="E38" s="45">
        <f>SUM(E31:E37)</f>
        <v>3103397639</v>
      </c>
      <c r="F38" s="46">
        <f t="shared" si="3"/>
        <v>0.81931373396662488</v>
      </c>
      <c r="H38" s="47"/>
    </row>
    <row r="39" spans="1:8" x14ac:dyDescent="0.25">
      <c r="C39" s="16"/>
      <c r="D39" s="16"/>
      <c r="E39" s="16"/>
    </row>
    <row r="40" spans="1:8" x14ac:dyDescent="0.25">
      <c r="C40" s="47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49"/>
      <c r="D134" s="49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Реал.на 30.11.2024</vt:lpstr>
      <vt:lpstr>Sheet1</vt:lpstr>
      <vt:lpstr>'Реал.на 30.11.2024'!Print_Area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2024-12-03T09:30:59Z</dcterms:modified>
</cp:coreProperties>
</file>