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zakl.so 30.06.2024" sheetId="2" r:id="rId1"/>
    <sheet name="Sheet1" sheetId="1" r:id="rId2"/>
  </sheets>
  <externalReferences>
    <externalReference r:id="rId3"/>
  </externalReferences>
  <definedNames>
    <definedName name="_xlnm.Print_Area" localSheetId="0">'Real.zakl.so 30.06.2024'!$A$1:$F$39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C27" i="2"/>
  <c r="E27" i="2" s="1"/>
  <c r="D26" i="2"/>
  <c r="D25" i="2" s="1"/>
  <c r="C26" i="2"/>
  <c r="D24" i="2"/>
  <c r="C24" i="2"/>
  <c r="E24" i="2" s="1"/>
  <c r="D23" i="2"/>
  <c r="C23" i="2"/>
  <c r="D22" i="2"/>
  <c r="C22" i="2"/>
  <c r="E22" i="2" s="1"/>
  <c r="D20" i="2"/>
  <c r="D19" i="2" s="1"/>
  <c r="C20" i="2"/>
  <c r="C19" i="2" s="1"/>
  <c r="D18" i="2"/>
  <c r="D17" i="2" s="1"/>
  <c r="C18" i="2"/>
  <c r="E18" i="2" s="1"/>
  <c r="D16" i="2"/>
  <c r="C16" i="2"/>
  <c r="D15" i="2"/>
  <c r="C15" i="2"/>
  <c r="D14" i="2"/>
  <c r="C14" i="2"/>
  <c r="E14" i="2" s="1"/>
  <c r="D13" i="2"/>
  <c r="C13" i="2"/>
  <c r="D12" i="2"/>
  <c r="C12" i="2"/>
  <c r="E12" i="2" s="1"/>
  <c r="D11" i="2"/>
  <c r="C11" i="2"/>
  <c r="D10" i="2"/>
  <c r="C10" i="2"/>
  <c r="E10" i="2" s="1"/>
  <c r="E8" i="2"/>
  <c r="E7" i="2" s="1"/>
  <c r="E32" i="2" s="1"/>
  <c r="D8" i="2"/>
  <c r="C8" i="2"/>
  <c r="C7" i="2"/>
  <c r="C32" i="2" s="1"/>
  <c r="D6" i="2"/>
  <c r="C6" i="2"/>
  <c r="E6" i="2" s="1"/>
  <c r="D5" i="2"/>
  <c r="D3" i="2" s="1"/>
  <c r="C5" i="2"/>
  <c r="E5" i="2" s="1"/>
  <c r="D4" i="2"/>
  <c r="C4" i="2"/>
  <c r="E4" i="2" s="1"/>
  <c r="D9" i="2" l="1"/>
  <c r="E11" i="2"/>
  <c r="E15" i="2"/>
  <c r="E20" i="2"/>
  <c r="E19" i="2" s="1"/>
  <c r="E26" i="2"/>
  <c r="F19" i="2"/>
  <c r="E16" i="2"/>
  <c r="D21" i="2"/>
  <c r="F8" i="2"/>
  <c r="E13" i="2"/>
  <c r="C17" i="2"/>
  <c r="F17" i="2" s="1"/>
  <c r="E23" i="2"/>
  <c r="E21" i="2" s="1"/>
  <c r="E36" i="2" s="1"/>
  <c r="C35" i="2"/>
  <c r="F9" i="2"/>
  <c r="F21" i="2"/>
  <c r="C9" i="2"/>
  <c r="C25" i="2"/>
  <c r="F4" i="2"/>
  <c r="F6" i="2"/>
  <c r="F11" i="2"/>
  <c r="F13" i="2"/>
  <c r="F15" i="2"/>
  <c r="F23" i="2"/>
  <c r="F27" i="2"/>
  <c r="C21" i="2"/>
  <c r="C36" i="2" s="1"/>
  <c r="C3" i="2"/>
  <c r="F3" i="2" s="1"/>
  <c r="E17" i="2"/>
  <c r="F5" i="2"/>
  <c r="D7" i="2"/>
  <c r="F7" i="2" s="1"/>
  <c r="F10" i="2"/>
  <c r="F12" i="2"/>
  <c r="F14" i="2"/>
  <c r="F16" i="2"/>
  <c r="F18" i="2"/>
  <c r="F20" i="2"/>
  <c r="F22" i="2"/>
  <c r="F24" i="2"/>
  <c r="F26" i="2"/>
  <c r="C34" i="2"/>
  <c r="E3" i="2"/>
  <c r="D31" i="2"/>
  <c r="D32" i="2"/>
  <c r="F32" i="2" s="1"/>
  <c r="D33" i="2"/>
  <c r="D34" i="2"/>
  <c r="D35" i="2"/>
  <c r="F35" i="2" s="1"/>
  <c r="D36" i="2"/>
  <c r="F36" i="2" s="1"/>
  <c r="D37" i="2"/>
  <c r="E25" i="2" l="1"/>
  <c r="C37" i="2"/>
  <c r="F34" i="2"/>
  <c r="D29" i="2"/>
  <c r="E9" i="2"/>
  <c r="C33" i="2"/>
  <c r="E33" i="2" s="1"/>
  <c r="E29" i="2"/>
  <c r="C29" i="2"/>
  <c r="C31" i="2"/>
  <c r="F37" i="2"/>
  <c r="F25" i="2"/>
  <c r="F31" i="2"/>
  <c r="D38" i="2"/>
  <c r="E35" i="2"/>
  <c r="E34" i="2"/>
  <c r="E31" i="2"/>
  <c r="E37" i="2"/>
  <c r="F33" i="2" l="1"/>
  <c r="C38" i="2"/>
  <c r="F38" i="2" s="1"/>
  <c r="F29" i="2"/>
  <c r="E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<sst xmlns="http://schemas.openxmlformats.org/spreadsheetml/2006/main" count="42" uniqueCount="35">
  <si>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</si>
  <si>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</si>
  <si>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ARTIKULLI</t>
  </si>
  <si>
    <t>MIRATUAR Buxheti për vitin 2024</t>
  </si>
  <si>
    <t>Realizimi me 28 qershor 2024</t>
  </si>
  <si>
    <t>Diferenca (realizimi i buxhetit)</t>
  </si>
  <si>
    <t>përqindja e realizimit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</si>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</sst>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Vkupna%20realizaci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</row>
        <row r="6">
          <cell r="H6">
            <v>392600000</v>
          </cell>
          <cell r="J6">
            <v>209929183</v>
          </cell>
        </row>
        <row r="11">
          <cell r="H11">
            <v>138845000</v>
          </cell>
          <cell r="J11">
            <v>88197324</v>
          </cell>
        </row>
        <row r="17">
          <cell r="H17">
            <v>8000000</v>
          </cell>
        </row>
        <row r="20">
          <cell r="H20">
            <v>4900000</v>
          </cell>
          <cell r="J20">
            <v>939436</v>
          </cell>
        </row>
        <row r="28">
          <cell r="H28">
            <v>27810000</v>
          </cell>
          <cell r="J28">
            <v>9457362</v>
          </cell>
        </row>
        <row r="43">
          <cell r="H43">
            <v>18990396</v>
          </cell>
          <cell r="J43">
            <v>2686303</v>
          </cell>
        </row>
        <row r="60">
          <cell r="H60">
            <v>61300000</v>
          </cell>
          <cell r="J60">
            <v>21826961</v>
          </cell>
        </row>
        <row r="72">
          <cell r="H72">
            <v>131950000</v>
          </cell>
          <cell r="J72">
            <v>23613360</v>
          </cell>
        </row>
        <row r="93">
          <cell r="H93">
            <v>17910000</v>
          </cell>
          <cell r="J93">
            <v>8840257</v>
          </cell>
        </row>
        <row r="100">
          <cell r="H100">
            <v>24000000</v>
          </cell>
          <cell r="J100">
            <v>12358762</v>
          </cell>
        </row>
        <row r="103">
          <cell r="H103">
            <v>2600000</v>
          </cell>
        </row>
        <row r="104">
          <cell r="J104">
            <v>1300200</v>
          </cell>
        </row>
        <row r="105">
          <cell r="H105">
            <v>62287101</v>
          </cell>
          <cell r="J105">
            <v>62285716</v>
          </cell>
        </row>
        <row r="112">
          <cell r="H112">
            <v>90127503</v>
          </cell>
          <cell r="J112">
            <v>89370603</v>
          </cell>
        </row>
        <row r="118">
          <cell r="H118">
            <v>20200000</v>
          </cell>
          <cell r="J118">
            <v>13014553</v>
          </cell>
        </row>
        <row r="126">
          <cell r="H126">
            <v>8500000</v>
          </cell>
          <cell r="J126">
            <v>2107415</v>
          </cell>
        </row>
        <row r="129">
          <cell r="H129">
            <v>300000</v>
          </cell>
          <cell r="J129">
            <v>126925</v>
          </cell>
        </row>
        <row r="136">
          <cell r="H136">
            <v>115120000</v>
          </cell>
          <cell r="J136">
            <v>43055929</v>
          </cell>
        </row>
        <row r="139">
          <cell r="H139">
            <v>12300000</v>
          </cell>
          <cell r="J139">
            <v>5873697</v>
          </cell>
        </row>
        <row r="148">
          <cell r="H148">
            <v>35850000</v>
          </cell>
          <cell r="J148">
            <v>19008791</v>
          </cell>
        </row>
        <row r="157">
          <cell r="H157">
            <v>4400000</v>
          </cell>
          <cell r="J157">
            <v>1762400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48071855</v>
          </cell>
        </row>
        <row r="174">
          <cell r="H174">
            <v>205500000</v>
          </cell>
          <cell r="J174">
            <v>61965490</v>
          </cell>
        </row>
        <row r="181">
          <cell r="H181">
            <v>1839674</v>
          </cell>
          <cell r="J181">
            <v>0</v>
          </cell>
          <cell r="L181">
            <v>1839674</v>
          </cell>
        </row>
        <row r="186">
          <cell r="H186">
            <v>24760326</v>
          </cell>
          <cell r="J186">
            <v>9509039</v>
          </cell>
        </row>
        <row r="192">
          <cell r="H192">
            <v>3400000</v>
          </cell>
        </row>
        <row r="197">
          <cell r="H197">
            <v>1020000000</v>
          </cell>
          <cell r="J197">
            <v>257636913</v>
          </cell>
        </row>
        <row r="202">
          <cell r="H202">
            <v>527700000</v>
          </cell>
          <cell r="J202">
            <v>263849994</v>
          </cell>
        </row>
        <row r="207">
          <cell r="H207">
            <v>3390220000</v>
          </cell>
          <cell r="J207">
            <v>1685074491</v>
          </cell>
        </row>
        <row r="210">
          <cell r="H210">
            <v>1544153000</v>
          </cell>
          <cell r="J210">
            <v>777931853</v>
          </cell>
        </row>
        <row r="216">
          <cell r="H216">
            <v>71000000</v>
          </cell>
          <cell r="J216">
            <v>493660</v>
          </cell>
        </row>
        <row r="220">
          <cell r="H220">
            <v>142560000</v>
          </cell>
          <cell r="J220">
            <v>68792026</v>
          </cell>
        </row>
        <row r="227">
          <cell r="H227">
            <v>16624000</v>
          </cell>
          <cell r="J227">
            <v>2897716</v>
          </cell>
        </row>
        <row r="233">
          <cell r="H233">
            <v>15540000</v>
          </cell>
          <cell r="J233">
            <v>3393432</v>
          </cell>
        </row>
        <row r="242">
          <cell r="H242">
            <v>799980000</v>
          </cell>
          <cell r="J242">
            <v>456091294</v>
          </cell>
        </row>
        <row r="250">
          <cell r="H250">
            <v>7640000</v>
          </cell>
          <cell r="J250">
            <v>1449307</v>
          </cell>
        </row>
        <row r="256">
          <cell r="H256">
            <v>104237799</v>
          </cell>
          <cell r="J256">
            <v>40913943</v>
          </cell>
        </row>
        <row r="264">
          <cell r="H264">
            <v>5762201</v>
          </cell>
          <cell r="J264">
            <v>5762201</v>
          </cell>
        </row>
        <row r="270">
          <cell r="H270">
            <v>42475000</v>
          </cell>
          <cell r="J270">
            <v>12236208</v>
          </cell>
        </row>
        <row r="278">
          <cell r="H278">
            <v>49237000</v>
          </cell>
          <cell r="J278">
            <v>68794</v>
          </cell>
        </row>
        <row r="284">
          <cell r="H284">
            <v>8288000</v>
          </cell>
          <cell r="J284">
            <v>300200</v>
          </cell>
        </row>
        <row r="290">
          <cell r="H290">
            <v>500000</v>
          </cell>
          <cell r="J290">
            <v>9230</v>
          </cell>
        </row>
        <row r="297">
          <cell r="H297">
            <v>641622636</v>
          </cell>
          <cell r="J297">
            <v>345831894</v>
          </cell>
        </row>
        <row r="313">
          <cell r="H313">
            <v>509593542</v>
          </cell>
          <cell r="J313">
            <v>145046622</v>
          </cell>
        </row>
        <row r="331">
          <cell r="H331">
            <v>119420471</v>
          </cell>
          <cell r="J331">
            <v>7581303</v>
          </cell>
        </row>
        <row r="342">
          <cell r="H342">
            <v>12920000</v>
          </cell>
          <cell r="J342">
            <v>1477040</v>
          </cell>
        </row>
        <row r="356">
          <cell r="H356">
            <v>150751351</v>
          </cell>
          <cell r="J356">
            <v>150751351</v>
          </cell>
        </row>
        <row r="362">
          <cell r="H362">
            <v>5364780000</v>
          </cell>
          <cell r="J362">
            <v>3964115059</v>
          </cell>
        </row>
        <row r="371">
          <cell r="J371">
            <v>50774136</v>
          </cell>
        </row>
        <row r="372">
          <cell r="H372">
            <v>106908000</v>
          </cell>
        </row>
        <row r="374">
          <cell r="H374">
            <v>62879000</v>
          </cell>
          <cell r="J374">
            <v>25797555</v>
          </cell>
        </row>
        <row r="383">
          <cell r="H383">
            <v>169000000</v>
          </cell>
          <cell r="J383">
            <v>40297819</v>
          </cell>
        </row>
        <row r="386">
          <cell r="H386">
            <v>492000000</v>
          </cell>
          <cell r="J386">
            <v>205192620</v>
          </cell>
        </row>
        <row r="391">
          <cell r="H391">
            <v>240000</v>
          </cell>
          <cell r="J391">
            <v>0</v>
          </cell>
        </row>
        <row r="393">
          <cell r="H393">
            <v>32630000</v>
          </cell>
          <cell r="J393">
            <v>12753422</v>
          </cell>
        </row>
        <row r="400">
          <cell r="H400">
            <v>37020000</v>
          </cell>
          <cell r="J400">
            <v>15691921</v>
          </cell>
        </row>
        <row r="403">
          <cell r="H403">
            <v>50000</v>
          </cell>
          <cell r="J403">
            <v>0</v>
          </cell>
        </row>
        <row r="406">
          <cell r="H406">
            <v>60000</v>
          </cell>
        </row>
        <row r="410">
          <cell r="H410">
            <v>22219007</v>
          </cell>
          <cell r="J410">
            <v>0</v>
          </cell>
          <cell r="L410">
            <v>22219007</v>
          </cell>
        </row>
        <row r="413">
          <cell r="H413">
            <v>267780993</v>
          </cell>
          <cell r="J413">
            <v>88883728</v>
          </cell>
        </row>
        <row r="418">
          <cell r="H418">
            <v>1250000</v>
          </cell>
          <cell r="J418">
            <v>65820</v>
          </cell>
        </row>
        <row r="423">
          <cell r="H423">
            <v>1500000</v>
          </cell>
          <cell r="J423">
            <v>144635</v>
          </cell>
        </row>
        <row r="430">
          <cell r="H430">
            <v>5500000</v>
          </cell>
          <cell r="J430">
            <v>1762224</v>
          </cell>
        </row>
        <row r="435">
          <cell r="H435">
            <v>1400000</v>
          </cell>
          <cell r="J435">
            <v>170545</v>
          </cell>
        </row>
        <row r="442">
          <cell r="H442">
            <v>15678000</v>
          </cell>
          <cell r="J442">
            <v>10900518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8"/>
  <sheetViews>
    <sheetView tabSelected="1" topLeftCell="A19" zoomScaleNormal="100" workbookViewId="0">
      <selection activeCell="B37" sqref="B37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45" x14ac:dyDescent="0.25">
      <c r="A1" s="51" t="s">
        <v>2</v>
      </c>
      <c r="B1" s="51"/>
      <c r="C1" s="1" t="s">
        <v>3</v>
      </c>
      <c r="D1" s="1" t="s">
        <v>4</v>
      </c>
      <c r="E1" s="1" t="s">
        <v>5</v>
      </c>
      <c r="F1" s="1" t="s">
        <v>6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2" x14ac:dyDescent="0.25">
      <c r="A3" s="9">
        <v>40</v>
      </c>
      <c r="B3" s="9" t="s">
        <v>7</v>
      </c>
      <c r="C3" s="9">
        <f>SUM(C4:C6)</f>
        <v>5842025000</v>
      </c>
      <c r="D3" s="9">
        <f>SUM(D4:D6)</f>
        <v>2887127828</v>
      </c>
      <c r="E3" s="9">
        <f>SUM(E4:E6)</f>
        <v>2954897172</v>
      </c>
      <c r="F3" s="10">
        <f>D3/C3</f>
        <v>0.49419984132214428</v>
      </c>
    </row>
    <row r="4" spans="1:12" x14ac:dyDescent="0.25">
      <c r="A4" s="11">
        <v>401</v>
      </c>
      <c r="B4" s="12" t="s">
        <v>8</v>
      </c>
      <c r="C4" s="13">
        <f>[1]realizacija!H6+[1]realizacija!H136+[1]realizacija!H207+[1]realizacija!H372</f>
        <v>4004848000</v>
      </c>
      <c r="D4" s="13">
        <f>[1]realizacija!J6+[1]realizacija!J136+[1]realizacija!J207+[1]realizacija!J371</f>
        <v>1988833739</v>
      </c>
      <c r="E4" s="13">
        <f t="shared" ref="E4:E27" si="0">C4-D4</f>
        <v>2016014261</v>
      </c>
      <c r="F4" s="14">
        <f t="shared" ref="F4:F29" si="1">D4/C4</f>
        <v>0.49660654761429146</v>
      </c>
      <c r="H4" s="15"/>
      <c r="J4" s="16"/>
      <c r="L4" s="16"/>
    </row>
    <row r="5" spans="1:12" ht="30" x14ac:dyDescent="0.25">
      <c r="A5" s="17">
        <v>402</v>
      </c>
      <c r="B5" s="12" t="s">
        <v>9</v>
      </c>
      <c r="C5" s="13">
        <f>[1]realizacija!H11+[1]realizacija!H139+[1]realizacija!H210+[1]realizacija!H374</f>
        <v>1758177000</v>
      </c>
      <c r="D5" s="13">
        <f>[1]realizacija!J11+[1]realizacija!J139+[1]realizacija!J210+[1]realizacija!J374</f>
        <v>897800429</v>
      </c>
      <c r="E5" s="13">
        <f t="shared" si="0"/>
        <v>860376571</v>
      </c>
      <c r="F5" s="14">
        <f t="shared" si="1"/>
        <v>0.51064280160643671</v>
      </c>
      <c r="H5" s="15"/>
      <c r="J5" s="16"/>
      <c r="K5" s="16"/>
      <c r="L5" s="16"/>
    </row>
    <row r="6" spans="1:12" x14ac:dyDescent="0.25">
      <c r="A6" s="17">
        <v>404</v>
      </c>
      <c r="B6" s="12" t="s">
        <v>10</v>
      </c>
      <c r="C6" s="13">
        <f>[1]realizacija!H17+[1]realizacija!H216</f>
        <v>79000000</v>
      </c>
      <c r="D6" s="13">
        <f>[1]realizacija!J216</f>
        <v>493660</v>
      </c>
      <c r="E6" s="13">
        <f t="shared" si="0"/>
        <v>78506340</v>
      </c>
      <c r="F6" s="14">
        <f t="shared" si="1"/>
        <v>6.2488607594936713E-3</v>
      </c>
    </row>
    <row r="7" spans="1:12" ht="30" x14ac:dyDescent="0.25">
      <c r="A7" s="9">
        <v>41</v>
      </c>
      <c r="B7" s="9" t="s">
        <v>11</v>
      </c>
      <c r="C7" s="9">
        <f>C8</f>
        <v>123958681</v>
      </c>
      <c r="D7" s="9">
        <f>D8</f>
        <v>0</v>
      </c>
      <c r="E7" s="9">
        <f>E8</f>
        <v>24058681</v>
      </c>
      <c r="F7" s="10">
        <f>D7/C7</f>
        <v>0</v>
      </c>
    </row>
    <row r="8" spans="1:12" x14ac:dyDescent="0.25">
      <c r="A8" s="11">
        <v>414</v>
      </c>
      <c r="B8" s="12" t="s">
        <v>12</v>
      </c>
      <c r="C8" s="13">
        <f>[1]realizacija!H181+[1]realizacija!H410+99900000</f>
        <v>123958681</v>
      </c>
      <c r="D8" s="13">
        <f>[1]realizacija!J181+[1]realizacija!J410</f>
        <v>0</v>
      </c>
      <c r="E8" s="13">
        <f>[1]realizacija!L181+[1]realizacija!L410</f>
        <v>24058681</v>
      </c>
      <c r="F8" s="14">
        <f>D8/C8</f>
        <v>0</v>
      </c>
    </row>
    <row r="9" spans="1:12" x14ac:dyDescent="0.25">
      <c r="A9" s="9">
        <v>42</v>
      </c>
      <c r="B9" s="9" t="s">
        <v>13</v>
      </c>
      <c r="C9" s="9">
        <f>SUM(C10:C16)</f>
        <v>4948248831</v>
      </c>
      <c r="D9" s="9">
        <f>SUM(D10:D16)</f>
        <v>1558005233</v>
      </c>
      <c r="E9" s="9">
        <f t="shared" si="0"/>
        <v>3390243598</v>
      </c>
      <c r="F9" s="10">
        <f t="shared" si="1"/>
        <v>0.31485992039028887</v>
      </c>
    </row>
    <row r="10" spans="1:12" ht="30" x14ac:dyDescent="0.25">
      <c r="A10" s="18">
        <v>420</v>
      </c>
      <c r="B10" s="12" t="s">
        <v>14</v>
      </c>
      <c r="C10" s="13">
        <f>[1]realizacija!H20+[1]realizacija!H118+[1]realizacija!H148+[1]realizacija!H220+[1]realizacija!H270+[1]realizacija!H290+[1]realizacija!H391+[1]realizacija!H418+1700000+445000</f>
        <v>250120000</v>
      </c>
      <c r="D10" s="13">
        <f>[1]realizacija!J20+[1]realizacija!J118+[1]realizacija!J148+[1]realizacija!J220+[1]realizacija!J270+[1]realizacija!J290+[1]realizacija!J418+[1]realizacija!J391+221064+336000</f>
        <v>114623128</v>
      </c>
      <c r="E10" s="13">
        <f t="shared" si="0"/>
        <v>135496872</v>
      </c>
      <c r="F10" s="14">
        <f t="shared" si="1"/>
        <v>0.45827254118023347</v>
      </c>
      <c r="H10" s="16"/>
    </row>
    <row r="11" spans="1:12" ht="30" x14ac:dyDescent="0.25">
      <c r="A11" s="18">
        <v>421</v>
      </c>
      <c r="B11" s="19" t="s">
        <v>15</v>
      </c>
      <c r="C11" s="13">
        <f>[1]realizacija!H28+[1]realizacija!H157+[1]realizacija!H227+[1]realizacija!H297+[1]realizacija!H393+194500000+2000000</f>
        <v>919586636</v>
      </c>
      <c r="D11" s="13">
        <f>[1]realizacija!J28+[1]realizacija!J157+[1]realizacija!J227+[1]realizacija!J297+[1]realizacija!J393+53120</f>
        <v>372755914</v>
      </c>
      <c r="E11" s="13">
        <f t="shared" si="0"/>
        <v>546830722</v>
      </c>
      <c r="F11" s="14">
        <f t="shared" si="1"/>
        <v>0.40535159973768908</v>
      </c>
    </row>
    <row r="12" spans="1:12" x14ac:dyDescent="0.25">
      <c r="A12" s="18">
        <v>423</v>
      </c>
      <c r="B12" s="19" t="s">
        <v>16</v>
      </c>
      <c r="C12" s="13">
        <f>[1]realizacija!H43+[1]realizacija!H162+[1]realizacija!H233+[1]realizacija!H278+[1]realizacija!H313+[1]realizacija!H383+[1]realizacija!H423+264405786+6000000+114150000+113822000</f>
        <v>1262638724</v>
      </c>
      <c r="D12" s="13">
        <f>[1]realizacija!J43+[1]realizacija!J162+[1]realizacija!J233+[1]realizacija!J278+[1]realizacija!J313+[1]realizacija!J383+[1]realizacija!J423+34810+86478+6714425+115404</f>
        <v>198759652</v>
      </c>
      <c r="E12" s="13">
        <f t="shared" si="0"/>
        <v>1063879072</v>
      </c>
      <c r="F12" s="14">
        <f t="shared" si="1"/>
        <v>0.15741609078037433</v>
      </c>
    </row>
    <row r="13" spans="1:12" ht="35.25" customHeight="1" x14ac:dyDescent="0.25">
      <c r="A13" s="18">
        <v>424</v>
      </c>
      <c r="B13" s="19" t="s">
        <v>17</v>
      </c>
      <c r="C13" s="13">
        <f>[1]realizacija!H60+[1]realizacija!H331+[1]realizacija!H400+18000000+402150000</f>
        <v>637890471</v>
      </c>
      <c r="D13" s="13">
        <f>[1]realizacija!J60+[1]realizacija!J331+[1]realizacija!J400+155980</f>
        <v>45256165</v>
      </c>
      <c r="E13" s="13">
        <f t="shared" si="0"/>
        <v>592634306</v>
      </c>
      <c r="F13" s="14">
        <f t="shared" si="1"/>
        <v>7.0946607697483538E-2</v>
      </c>
    </row>
    <row r="14" spans="1:12" x14ac:dyDescent="0.25">
      <c r="A14" s="18">
        <v>425</v>
      </c>
      <c r="B14" s="19" t="s">
        <v>18</v>
      </c>
      <c r="C14" s="13">
        <f>[1]realizacija!H72+[1]realizacija!H126+[1]realizacija!H166+[1]realizacija!H242+[1]realizacija!H284+[1]realizacija!H342+[1]realizacija!H403+[1]realizacija!H430+900000+13565000</f>
        <v>1062503000</v>
      </c>
      <c r="D14" s="13">
        <f>[1]realizacija!J72+[1]realizacija!J126+[1]realizacija!J166+[1]realizacija!J242+[1]realizacija!J284+[1]realizacija!J342+[1]realizacija!J403+[1]realizacija!J430+1819674+428098</f>
        <v>535671160</v>
      </c>
      <c r="E14" s="13">
        <f t="shared" si="0"/>
        <v>526831840</v>
      </c>
      <c r="F14" s="14">
        <f t="shared" si="1"/>
        <v>0.50415966825505432</v>
      </c>
    </row>
    <row r="15" spans="1:12" x14ac:dyDescent="0.25">
      <c r="A15" s="18">
        <v>426</v>
      </c>
      <c r="B15" s="19" t="s">
        <v>19</v>
      </c>
      <c r="C15" s="13">
        <f>[1]realizacija!H93+[1]realizacija!H129+[1]realizacija!H174+[1]realizacija!H250+[1]realizacija!H386+[1]realizacija!H435+[1]realizacija!H406+66700000</f>
        <v>791510000</v>
      </c>
      <c r="D15" s="13">
        <f>[1]realizacija!J93+[1]realizacija!J129+[1]realizacija!J174+[1]realizacija!J250+[1]realizacija!J386+[1]realizacija!J435+835308</f>
        <v>278580452</v>
      </c>
      <c r="E15" s="13">
        <f t="shared" si="0"/>
        <v>512929548</v>
      </c>
      <c r="F15" s="14">
        <f t="shared" si="1"/>
        <v>0.35196074844284975</v>
      </c>
    </row>
    <row r="16" spans="1:12" x14ac:dyDescent="0.25">
      <c r="A16" s="18">
        <v>427</v>
      </c>
      <c r="B16" s="19" t="s">
        <v>20</v>
      </c>
      <c r="C16" s="13">
        <f>[1]realizacija!H100</f>
        <v>24000000</v>
      </c>
      <c r="D16" s="13">
        <f>[1]realizacija!J100</f>
        <v>12358762</v>
      </c>
      <c r="E16" s="13">
        <f t="shared" si="0"/>
        <v>11641238</v>
      </c>
      <c r="F16" s="14">
        <f t="shared" si="1"/>
        <v>0.51494841666666669</v>
      </c>
    </row>
    <row r="17" spans="1:8" ht="45" x14ac:dyDescent="0.25">
      <c r="A17" s="20">
        <v>43</v>
      </c>
      <c r="B17" s="21" t="s">
        <v>21</v>
      </c>
      <c r="C17" s="20">
        <f>SUM(C18)</f>
        <v>1620000000</v>
      </c>
      <c r="D17" s="20">
        <f>SUM(D18)</f>
        <v>257636913</v>
      </c>
      <c r="E17" s="20">
        <f t="shared" si="0"/>
        <v>1362363087</v>
      </c>
      <c r="F17" s="10">
        <f t="shared" si="1"/>
        <v>0.15903513148148149</v>
      </c>
    </row>
    <row r="18" spans="1:8" ht="19.5" customHeight="1" x14ac:dyDescent="0.25">
      <c r="A18" s="22">
        <v>431</v>
      </c>
      <c r="B18" s="19" t="s">
        <v>22</v>
      </c>
      <c r="C18" s="23">
        <f>[1]realizacija!H197+600000000</f>
        <v>1620000000</v>
      </c>
      <c r="D18" s="23">
        <f>[1]realizacija!J197</f>
        <v>257636913</v>
      </c>
      <c r="E18" s="23">
        <f t="shared" si="0"/>
        <v>1362363087</v>
      </c>
      <c r="F18" s="14">
        <f t="shared" si="1"/>
        <v>0.15903513148148149</v>
      </c>
    </row>
    <row r="19" spans="1:8" ht="45" x14ac:dyDescent="0.25">
      <c r="A19" s="20">
        <v>44</v>
      </c>
      <c r="B19" s="21" t="s">
        <v>23</v>
      </c>
      <c r="C19" s="20">
        <f>C20</f>
        <v>527700000</v>
      </c>
      <c r="D19" s="20">
        <f>D20</f>
        <v>263849994</v>
      </c>
      <c r="E19" s="20">
        <f>E20</f>
        <v>263850006</v>
      </c>
      <c r="F19" s="10">
        <f t="shared" si="1"/>
        <v>0.49999998862990336</v>
      </c>
    </row>
    <row r="20" spans="1:8" x14ac:dyDescent="0.25">
      <c r="A20" s="22">
        <v>442</v>
      </c>
      <c r="B20" s="19" t="s">
        <v>24</v>
      </c>
      <c r="C20" s="23">
        <f>[1]realizacija!H202</f>
        <v>527700000</v>
      </c>
      <c r="D20" s="23">
        <f>[1]realizacija!J202</f>
        <v>263849994</v>
      </c>
      <c r="E20" s="23">
        <f>C20-D20</f>
        <v>263850006</v>
      </c>
      <c r="F20" s="14">
        <f t="shared" si="1"/>
        <v>0.49999998862990336</v>
      </c>
    </row>
    <row r="21" spans="1:8" ht="30" x14ac:dyDescent="0.25">
      <c r="A21" s="9">
        <v>46</v>
      </c>
      <c r="B21" s="9" t="s">
        <v>25</v>
      </c>
      <c r="C21" s="9">
        <f>SUM(C22:C24)</f>
        <v>467878169</v>
      </c>
      <c r="D21" s="9">
        <f>SUM(D22:D24)</f>
        <v>397378746</v>
      </c>
      <c r="E21" s="9">
        <f>SUM(E22:E24)</f>
        <v>70499423</v>
      </c>
      <c r="F21" s="10">
        <f t="shared" si="1"/>
        <v>0.84932098210378348</v>
      </c>
    </row>
    <row r="22" spans="1:8" ht="30" x14ac:dyDescent="0.25">
      <c r="A22" s="13">
        <v>463</v>
      </c>
      <c r="B22" s="19" t="s">
        <v>26</v>
      </c>
      <c r="C22" s="13">
        <f>[1]realizacija!H103</f>
        <v>2600000</v>
      </c>
      <c r="D22" s="13">
        <f>[1]realizacija!J104</f>
        <v>1300200</v>
      </c>
      <c r="E22" s="13">
        <f t="shared" si="0"/>
        <v>1299800</v>
      </c>
      <c r="F22" s="14">
        <f t="shared" si="1"/>
        <v>0.50007692307692309</v>
      </c>
    </row>
    <row r="23" spans="1:8" x14ac:dyDescent="0.25">
      <c r="A23" s="18">
        <v>464</v>
      </c>
      <c r="B23" s="19" t="s">
        <v>27</v>
      </c>
      <c r="C23" s="13">
        <f>[1]realizacija!H105+[1]realizacija!H256+[1]realizacija!H442+340000</f>
        <v>182542900</v>
      </c>
      <c r="D23" s="13">
        <f>[1]realizacija!J105+[1]realizacija!J256+[1]realizacija!J442</f>
        <v>114100177</v>
      </c>
      <c r="E23" s="13">
        <f t="shared" si="0"/>
        <v>68442723</v>
      </c>
      <c r="F23" s="14">
        <f t="shared" si="1"/>
        <v>0.62505951751615652</v>
      </c>
    </row>
    <row r="24" spans="1:8" ht="30" x14ac:dyDescent="0.25">
      <c r="A24" s="18">
        <v>465</v>
      </c>
      <c r="B24" s="19" t="s">
        <v>28</v>
      </c>
      <c r="C24" s="13">
        <f>[1]realizacija!H112+[1]realizacija!H356+[1]realizacija!H264+36094214</f>
        <v>282735269</v>
      </c>
      <c r="D24" s="13">
        <f>[1]realizacija!J112+[1]realizacija!J264+[1]realizacija!J356+36094214</f>
        <v>281978369</v>
      </c>
      <c r="E24" s="13">
        <f t="shared" si="0"/>
        <v>756900</v>
      </c>
      <c r="F24" s="14">
        <f t="shared" si="1"/>
        <v>0.99732293745072176</v>
      </c>
      <c r="H24" s="16"/>
    </row>
    <row r="25" spans="1:8" x14ac:dyDescent="0.25">
      <c r="A25" s="9">
        <v>48</v>
      </c>
      <c r="B25" s="9" t="s">
        <v>29</v>
      </c>
      <c r="C25" s="9">
        <f>SUM(C26:C28)</f>
        <v>6598649319</v>
      </c>
      <c r="D25" s="9">
        <f>SUM(D26:D28)</f>
        <v>4062507826</v>
      </c>
      <c r="E25" s="9">
        <f t="shared" si="0"/>
        <v>2536141493</v>
      </c>
      <c r="F25" s="10">
        <f t="shared" si="1"/>
        <v>0.61565748225208872</v>
      </c>
    </row>
    <row r="26" spans="1:8" ht="30" x14ac:dyDescent="0.25">
      <c r="A26" s="24">
        <v>480</v>
      </c>
      <c r="B26" s="19" t="s">
        <v>30</v>
      </c>
      <c r="C26" s="13">
        <f>[1]realizacija!H186+[1]realizacija!H362+216750000+371828000</f>
        <v>5978118326</v>
      </c>
      <c r="D26" s="13">
        <f>[1]realizacija!J186+[1]realizacija!J362</f>
        <v>3973624098</v>
      </c>
      <c r="E26" s="13">
        <f t="shared" si="0"/>
        <v>2004494228</v>
      </c>
      <c r="F26" s="14">
        <f t="shared" si="1"/>
        <v>0.66469478877959565</v>
      </c>
    </row>
    <row r="27" spans="1:8" x14ac:dyDescent="0.25">
      <c r="A27" s="17">
        <v>482</v>
      </c>
      <c r="B27" s="12" t="s">
        <v>31</v>
      </c>
      <c r="C27" s="13">
        <f>[1]realizacija!H413+349350000</f>
        <v>617130993</v>
      </c>
      <c r="D27" s="13">
        <f>[1]realizacija!J413</f>
        <v>88883728</v>
      </c>
      <c r="E27" s="13">
        <f t="shared" si="0"/>
        <v>528247265</v>
      </c>
      <c r="F27" s="14">
        <f t="shared" si="1"/>
        <v>0.14402732808462271</v>
      </c>
    </row>
    <row r="28" spans="1:8" x14ac:dyDescent="0.25">
      <c r="A28" s="17">
        <v>483</v>
      </c>
      <c r="B28" s="12" t="s">
        <v>32</v>
      </c>
      <c r="C28" s="13">
        <f>[1]realizacija!H192</f>
        <v>3400000</v>
      </c>
      <c r="D28" s="13"/>
      <c r="E28" s="13"/>
      <c r="F28" s="14"/>
    </row>
    <row r="29" spans="1:8" s="29" customFormat="1" x14ac:dyDescent="0.25">
      <c r="A29" s="25"/>
      <c r="B29" s="26" t="s">
        <v>33</v>
      </c>
      <c r="C29" s="27">
        <f>C3+C7+C9+C17+C19+C21+C25</f>
        <v>20128460000</v>
      </c>
      <c r="D29" s="27">
        <f>D3+D7+D9+D17+D19+D21+D25</f>
        <v>9426506540</v>
      </c>
      <c r="E29" s="27">
        <f>E3+E7+E9+E17+E19+E21+E25</f>
        <v>10602053460</v>
      </c>
      <c r="F29" s="28">
        <f t="shared" si="1"/>
        <v>0.46831732482266403</v>
      </c>
    </row>
    <row r="30" spans="1:8" x14ac:dyDescent="0.25">
      <c r="A30" s="52"/>
      <c r="B30" s="52"/>
      <c r="C30" s="52"/>
      <c r="D30" s="52"/>
      <c r="E30" s="52"/>
      <c r="F30" s="52"/>
    </row>
    <row r="31" spans="1:8" x14ac:dyDescent="0.25">
      <c r="A31" s="30">
        <v>40</v>
      </c>
      <c r="B31" s="31" t="s">
        <v>7</v>
      </c>
      <c r="C31" s="32">
        <f>C3</f>
        <v>5842025000</v>
      </c>
      <c r="D31" s="32">
        <f>D3</f>
        <v>2887127828</v>
      </c>
      <c r="E31" s="32">
        <f t="shared" ref="E31:E37" si="2">C31-D31</f>
        <v>2954897172</v>
      </c>
      <c r="F31" s="33">
        <f t="shared" ref="F31:F38" si="3">D31/C31</f>
        <v>0.49419984132214428</v>
      </c>
    </row>
    <row r="32" spans="1:8" ht="30" x14ac:dyDescent="0.25">
      <c r="A32" s="34">
        <v>41</v>
      </c>
      <c r="B32" s="35" t="s">
        <v>11</v>
      </c>
      <c r="C32" s="36">
        <f>C7</f>
        <v>123958681</v>
      </c>
      <c r="D32" s="36">
        <f>D7</f>
        <v>0</v>
      </c>
      <c r="E32" s="36">
        <f>E7</f>
        <v>24058681</v>
      </c>
      <c r="F32" s="37">
        <f t="shared" si="3"/>
        <v>0</v>
      </c>
    </row>
    <row r="33" spans="1:6" x14ac:dyDescent="0.25">
      <c r="A33" s="34">
        <v>42</v>
      </c>
      <c r="B33" s="35" t="s">
        <v>13</v>
      </c>
      <c r="C33" s="38">
        <f>C9</f>
        <v>4948248831</v>
      </c>
      <c r="D33" s="38">
        <f>D9</f>
        <v>1558005233</v>
      </c>
      <c r="E33" s="36">
        <f t="shared" si="2"/>
        <v>3390243598</v>
      </c>
      <c r="F33" s="37">
        <f t="shared" si="3"/>
        <v>0.31485992039028887</v>
      </c>
    </row>
    <row r="34" spans="1:6" ht="24.75" customHeight="1" x14ac:dyDescent="0.25">
      <c r="A34" s="39">
        <v>43</v>
      </c>
      <c r="B34" s="35" t="s">
        <v>21</v>
      </c>
      <c r="C34" s="38">
        <f>C17</f>
        <v>1620000000</v>
      </c>
      <c r="D34" s="38">
        <f>D17</f>
        <v>257636913</v>
      </c>
      <c r="E34" s="36">
        <f t="shared" si="2"/>
        <v>1362363087</v>
      </c>
      <c r="F34" s="37">
        <f t="shared" si="3"/>
        <v>0.15903513148148149</v>
      </c>
    </row>
    <row r="35" spans="1:6" ht="29.25" customHeight="1" x14ac:dyDescent="0.25">
      <c r="A35" s="39">
        <v>44</v>
      </c>
      <c r="B35" s="35" t="s">
        <v>34</v>
      </c>
      <c r="C35" s="38">
        <f>C20</f>
        <v>527700000</v>
      </c>
      <c r="D35" s="38">
        <f>D19</f>
        <v>263849994</v>
      </c>
      <c r="E35" s="36">
        <f t="shared" si="2"/>
        <v>263850006</v>
      </c>
      <c r="F35" s="37">
        <f t="shared" si="3"/>
        <v>0.49999998862990336</v>
      </c>
    </row>
    <row r="36" spans="1:6" ht="30" x14ac:dyDescent="0.25">
      <c r="A36" s="39">
        <v>46</v>
      </c>
      <c r="B36" s="40" t="s">
        <v>25</v>
      </c>
      <c r="C36" s="38">
        <f>C21</f>
        <v>467878169</v>
      </c>
      <c r="D36" s="38">
        <f>D21</f>
        <v>397378746</v>
      </c>
      <c r="E36" s="38">
        <f>E21</f>
        <v>70499423</v>
      </c>
      <c r="F36" s="37">
        <f t="shared" si="3"/>
        <v>0.84932098210378348</v>
      </c>
    </row>
    <row r="37" spans="1:6" x14ac:dyDescent="0.25">
      <c r="A37" s="41">
        <v>48</v>
      </c>
      <c r="B37" s="42" t="s">
        <v>29</v>
      </c>
      <c r="C37" s="43">
        <f>C25</f>
        <v>6598649319</v>
      </c>
      <c r="D37" s="43">
        <f>D25</f>
        <v>4062507826</v>
      </c>
      <c r="E37" s="44">
        <f t="shared" si="2"/>
        <v>2536141493</v>
      </c>
      <c r="F37" s="45">
        <f t="shared" si="3"/>
        <v>0.61565748225208872</v>
      </c>
    </row>
    <row r="38" spans="1:6" s="29" customFormat="1" x14ac:dyDescent="0.25">
      <c r="A38" s="53" t="s">
        <v>33</v>
      </c>
      <c r="B38" s="54"/>
      <c r="C38" s="46">
        <f>SUM(C31:C37)</f>
        <v>20128460000</v>
      </c>
      <c r="D38" s="46">
        <f>SUM(D31:D37)</f>
        <v>9426506540</v>
      </c>
      <c r="E38" s="46">
        <f>SUM(E31:E37)</f>
        <v>10602053460</v>
      </c>
      <c r="F38" s="47">
        <f t="shared" si="3"/>
        <v>0.46831732482266403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0"/>
      <c r="D134" s="50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Real.zakl.so 30.06.2024</vt:lpstr>
      <vt:lpstr>Sheet1</vt:lpstr>
      <vt:lpstr>'Real.zakl.so 30.06.2024'!Print_Area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2024-07-08T06:07:06Z</dcterms:modified>
</cp:coreProperties>
</file>