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Vk.budzet na MO, 31.05." sheetId="2" r:id="rId1"/>
    <sheet name="Sheet1" sheetId="1" r:id="rId2"/>
  </sheets>
  <externalReferences>
    <externalReference r:id="rId3"/>
  </externalReferences>
  <definedNames>
    <definedName name="_xlnm.Print_Area" localSheetId="0">'Vk.budzet na MO, 31.05.'!$A$1:$F$39</definedName>
  </definedNames>
  <calcPr calcId="162913"/>
</workbook>
</file>

<file path=xl/calcChain.xml><?xml version="1.0" encoding="utf-8"?>
<calcChain xmlns="http://schemas.openxmlformats.org/spreadsheetml/2006/main">
  <c r="D14" i="2" l="1"/>
  <c r="C14" i="2"/>
  <c r="C27" i="2"/>
  <c r="E27" i="2" s="1"/>
  <c r="C26" i="2"/>
  <c r="C15" i="2"/>
  <c r="C12" i="2"/>
  <c r="C10" i="2"/>
  <c r="C13" i="2"/>
  <c r="D12" i="2"/>
  <c r="C11" i="2"/>
  <c r="E11" i="2" s="1"/>
  <c r="D15" i="2"/>
  <c r="D24" i="2"/>
  <c r="C24" i="2"/>
  <c r="C8" i="2"/>
  <c r="C7" i="2" s="1"/>
  <c r="C32" i="2" s="1"/>
  <c r="C28" i="2"/>
  <c r="D27" i="2"/>
  <c r="D26" i="2"/>
  <c r="F26" i="2" s="1"/>
  <c r="E24" i="2"/>
  <c r="F24" i="2"/>
  <c r="D23" i="2"/>
  <c r="C23" i="2"/>
  <c r="D22" i="2"/>
  <c r="D21" i="2" s="1"/>
  <c r="C22" i="2"/>
  <c r="E22" i="2" s="1"/>
  <c r="D20" i="2"/>
  <c r="C20" i="2"/>
  <c r="E20" i="2" s="1"/>
  <c r="E19" i="2" s="1"/>
  <c r="D18" i="2"/>
  <c r="D17" i="2" s="1"/>
  <c r="C18" i="2"/>
  <c r="F18" i="2" s="1"/>
  <c r="D16" i="2"/>
  <c r="C16" i="2"/>
  <c r="F16" i="2" s="1"/>
  <c r="F15" i="2"/>
  <c r="D13" i="2"/>
  <c r="F13" i="2" s="1"/>
  <c r="D11" i="2"/>
  <c r="D10" i="2"/>
  <c r="E8" i="2"/>
  <c r="E7" i="2" s="1"/>
  <c r="E32" i="2" s="1"/>
  <c r="D8" i="2"/>
  <c r="F8" i="2" s="1"/>
  <c r="D6" i="2"/>
  <c r="F6" i="2" s="1"/>
  <c r="C6" i="2"/>
  <c r="D5" i="2"/>
  <c r="C5" i="2"/>
  <c r="E5" i="2" s="1"/>
  <c r="D4" i="2"/>
  <c r="C4" i="2"/>
  <c r="E4" i="2" s="1"/>
  <c r="E10" i="2" l="1"/>
  <c r="F23" i="2"/>
  <c r="F4" i="2"/>
  <c r="C3" i="2"/>
  <c r="C31" i="2" s="1"/>
  <c r="E31" i="2" s="1"/>
  <c r="D7" i="2"/>
  <c r="D32" i="2" s="1"/>
  <c r="F32" i="2" s="1"/>
  <c r="C21" i="2"/>
  <c r="C36" i="2" s="1"/>
  <c r="E23" i="2"/>
  <c r="E21" i="2" s="1"/>
  <c r="E36" i="2" s="1"/>
  <c r="D25" i="2"/>
  <c r="D37" i="2" s="1"/>
  <c r="D3" i="2"/>
  <c r="D31" i="2" s="1"/>
  <c r="C17" i="2"/>
  <c r="E18" i="2"/>
  <c r="F22" i="2"/>
  <c r="C35" i="2"/>
  <c r="F5" i="2"/>
  <c r="E6" i="2"/>
  <c r="E3" i="2" s="1"/>
  <c r="F20" i="2"/>
  <c r="E26" i="2"/>
  <c r="D9" i="2"/>
  <c r="F14" i="2"/>
  <c r="F10" i="2"/>
  <c r="F27" i="2"/>
  <c r="F11" i="2"/>
  <c r="C9" i="2"/>
  <c r="E9" i="2" s="1"/>
  <c r="C25" i="2"/>
  <c r="F17" i="2"/>
  <c r="D34" i="2"/>
  <c r="E17" i="2"/>
  <c r="D33" i="2"/>
  <c r="F21" i="2"/>
  <c r="D36" i="2"/>
  <c r="F36" i="2" s="1"/>
  <c r="C34" i="2"/>
  <c r="E34" i="2" s="1"/>
  <c r="E12" i="2"/>
  <c r="C19" i="2"/>
  <c r="F12" i="2"/>
  <c r="E13" i="2"/>
  <c r="E14" i="2"/>
  <c r="E15" i="2"/>
  <c r="E16" i="2"/>
  <c r="D19" i="2"/>
  <c r="F9" i="2" l="1"/>
  <c r="F7" i="2"/>
  <c r="F31" i="2"/>
  <c r="F3" i="2"/>
  <c r="F25" i="2"/>
  <c r="C33" i="2"/>
  <c r="E33" i="2" s="1"/>
  <c r="C29" i="2"/>
  <c r="E25" i="2"/>
  <c r="E29" i="2" s="1"/>
  <c r="C37" i="2"/>
  <c r="F37" i="2" s="1"/>
  <c r="D35" i="2"/>
  <c r="F19" i="2"/>
  <c r="F34" i="2"/>
  <c r="D29" i="2"/>
  <c r="F29" i="2" l="1"/>
  <c r="F33" i="2"/>
  <c r="E37" i="2"/>
  <c r="C38" i="2"/>
  <c r="F35" i="2"/>
  <c r="D38" i="2"/>
  <c r="E35" i="2"/>
  <c r="E38" i="2" s="1"/>
  <c r="F38" i="2" l="1"/>
</calcChain>
</file>

<file path=xl/sharedStrings.xml><?xml version="1.0" encoding="utf-8"?>
<sst xmlns="http://schemas.openxmlformats.org/spreadsheetml/2006/main" count="42" uniqueCount="36">
  <si>
    <t>5(3-4)</t>
  </si>
  <si>
    <t>6(3/4)</t>
  </si>
  <si>
    <t>ПЛАТИ И НАДОМЕСТОЦИ</t>
  </si>
  <si>
    <t>PAGAT DHE SHTESAT</t>
  </si>
  <si>
    <t>Pagat bazë</t>
  </si>
  <si>
    <t>Kontributet e sigurimeve shoqërore</t>
  </si>
  <si>
    <t>Shtesat</t>
  </si>
  <si>
    <t>REZERVAT DHE SHPENZIMET E PADEFINUARA</t>
  </si>
  <si>
    <t>Rezervat kapitale</t>
  </si>
  <si>
    <t>MALLRAT DHE SHËRBIMET</t>
  </si>
  <si>
    <t>Udhëtimi dhe shpenzimet ditore</t>
  </si>
  <si>
    <t>Shërbime komunale, ngrohje, komunikim dhe transport</t>
  </si>
  <si>
    <t xml:space="preserve">Materialet dhe inventari i vogël </t>
  </si>
  <si>
    <t>Riparimi dhe mirëmbajtja e vazhdueshme</t>
  </si>
  <si>
    <t>Shërbimet me kontratë</t>
  </si>
  <si>
    <t>Shpenzime të tjera korrente</t>
  </si>
  <si>
    <t>Punësimi i përkohshëm</t>
  </si>
  <si>
    <t>TRANSFERTET KORENTE NË FONDET JASHTË BUXHETARE</t>
  </si>
  <si>
    <t>Transferet në Fond për SPIM</t>
  </si>
  <si>
    <t>ТTRANSFERTAT AKTUALE NË NJËSITË E QEVERISJES VENDORE</t>
  </si>
  <si>
    <t>Grante të dedikuara</t>
  </si>
  <si>
    <t>SUBVENCIONET DHE TRANSFERET</t>
  </si>
  <si>
    <t>Transferet në organizatat joqeveritare</t>
  </si>
  <si>
    <t>Transferta të ndryshme</t>
  </si>
  <si>
    <t>Pagesa me dokumente ekzekutive</t>
  </si>
  <si>
    <t>SHPENZIMET KAPITALE</t>
  </si>
  <si>
    <t>Blerja e pajisjeve dhe makinerive</t>
  </si>
  <si>
    <t>Objektet e tjera</t>
  </si>
  <si>
    <t>Blerja e mobiljeve</t>
  </si>
  <si>
    <t>Investimet dhe asetet jofinanciare</t>
  </si>
  <si>
    <t>TOTALI</t>
  </si>
  <si>
    <t>Përqindja e realizimit</t>
  </si>
  <si>
    <t>Diferenca (realizimi i buxhetit)</t>
  </si>
  <si>
    <t>ARTIKULLI</t>
  </si>
  <si>
    <t>Buxheti i miratuar për vitin 2025</t>
  </si>
  <si>
    <t>Realizimi, deri më
30.05.2025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</si>
</sst>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charset val="204"/>
    </font>
    <font>
      <b/>
      <sz val="10"/>
      <name val="StobiSerif Regular"/>
      <family val="3"/>
    </font>
    <font>
      <sz val="10"/>
      <name val="StobiSerif Regular"/>
      <family val="3"/>
    </font>
    <font>
      <sz val="9"/>
      <name val="StobiSerif Regular"/>
      <family val="3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 wrapText="1"/>
      <protection locked="0"/>
    </xf>
    <xf numFmtId="164" fontId="1" fillId="0" borderId="0" applyFont="0" applyFill="0" applyBorder="0" applyAlignment="0" applyProtection="0"/>
  </cellStyleXfs>
  <cellXfs count="56">
    <xf numFmtId="0" fontId="0" fillId="0" borderId="0" xfId="0"/>
    <xf numFmtId="4" fontId="2" fillId="0" borderId="1" xfId="2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  <protection locked="0"/>
    </xf>
    <xf numFmtId="1" fontId="4" fillId="0" borderId="2" xfId="1" applyNumberFormat="1" applyFont="1" applyFill="1" applyBorder="1" applyAlignment="1">
      <alignment horizontal="center" vertical="center" wrapText="1"/>
      <protection locked="0"/>
    </xf>
    <xf numFmtId="3" fontId="4" fillId="0" borderId="2" xfId="1" applyNumberFormat="1" applyFont="1" applyFill="1" applyBorder="1" applyAlignment="1">
      <alignment horizontal="center" vertical="center"/>
      <protection locked="0"/>
    </xf>
    <xf numFmtId="3" fontId="4" fillId="0" borderId="2" xfId="2" applyNumberFormat="1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horizontal="center" vertical="center" wrapText="1"/>
    </xf>
    <xf numFmtId="4" fontId="4" fillId="0" borderId="2" xfId="2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  <protection locked="0"/>
    </xf>
    <xf numFmtId="3" fontId="2" fillId="2" borderId="2" xfId="1" applyNumberFormat="1" applyFont="1" applyFill="1" applyBorder="1" applyAlignment="1">
      <alignment vertical="center" wrapText="1"/>
      <protection locked="0"/>
    </xf>
    <xf numFmtId="10" fontId="2" fillId="2" borderId="2" xfId="1" applyNumberFormat="1" applyFont="1" applyFill="1" applyBorder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/>
      <protection locked="0"/>
    </xf>
    <xf numFmtId="0" fontId="3" fillId="3" borderId="2" xfId="1" applyFont="1" applyFill="1" applyBorder="1" applyAlignment="1">
      <alignment vertical="center" wrapText="1"/>
      <protection locked="0"/>
    </xf>
    <xf numFmtId="3" fontId="3" fillId="0" borderId="2" xfId="1" applyNumberFormat="1" applyFont="1" applyFill="1" applyBorder="1" applyAlignment="1">
      <alignment vertical="center" wrapText="1"/>
      <protection locked="0"/>
    </xf>
    <xf numFmtId="10" fontId="2" fillId="0" borderId="2" xfId="1" applyNumberFormat="1" applyFont="1" applyFill="1" applyBorder="1" applyAlignment="1">
      <alignment vertical="center"/>
      <protection locked="0"/>
    </xf>
    <xf numFmtId="3" fontId="3" fillId="0" borderId="0" xfId="2" applyNumberFormat="1" applyFont="1" applyFill="1" applyAlignment="1" applyProtection="1">
      <alignment vertical="center"/>
      <protection locked="0"/>
    </xf>
    <xf numFmtId="3" fontId="3" fillId="0" borderId="0" xfId="1" applyNumberFormat="1" applyFont="1" applyFill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 wrapText="1"/>
      <protection locked="0"/>
    </xf>
    <xf numFmtId="164" fontId="3" fillId="0" borderId="0" xfId="2" applyFont="1" applyFill="1" applyAlignment="1" applyProtection="1">
      <alignment vertical="center"/>
      <protection locked="0"/>
    </xf>
    <xf numFmtId="43" fontId="3" fillId="0" borderId="0" xfId="1" applyNumberFormat="1" applyFont="1" applyFill="1" applyAlignment="1">
      <alignment vertical="center"/>
      <protection locked="0"/>
    </xf>
    <xf numFmtId="1" fontId="3" fillId="0" borderId="2" xfId="1" applyNumberFormat="1" applyFont="1" applyFill="1" applyBorder="1" applyAlignment="1">
      <alignment vertical="center" wrapText="1"/>
      <protection locked="0"/>
    </xf>
    <xf numFmtId="0" fontId="3" fillId="0" borderId="2" xfId="1" applyFont="1" applyFill="1" applyBorder="1" applyAlignment="1">
      <alignment vertical="center" wrapText="1"/>
      <protection locked="0"/>
    </xf>
    <xf numFmtId="3" fontId="2" fillId="2" borderId="2" xfId="2" applyNumberFormat="1" applyFont="1" applyFill="1" applyBorder="1" applyAlignment="1">
      <alignment horizontal="right" vertical="center"/>
    </xf>
    <xf numFmtId="3" fontId="2" fillId="2" borderId="2" xfId="2" applyNumberFormat="1" applyFont="1" applyFill="1" applyBorder="1" applyAlignment="1">
      <alignment horizontal="left" vertical="center" wrapText="1"/>
    </xf>
    <xf numFmtId="1" fontId="3" fillId="0" borderId="2" xfId="1" applyNumberFormat="1" applyFont="1" applyFill="1" applyBorder="1" applyAlignment="1">
      <alignment horizontal="right" vertical="center" wrapText="1"/>
      <protection locked="0"/>
    </xf>
    <xf numFmtId="3" fontId="3" fillId="0" borderId="2" xfId="2" applyNumberFormat="1" applyFont="1" applyFill="1" applyBorder="1" applyAlignment="1">
      <alignment horizontal="right" vertical="center"/>
    </xf>
    <xf numFmtId="165" fontId="3" fillId="0" borderId="0" xfId="2" applyNumberFormat="1" applyFont="1" applyFill="1" applyAlignment="1" applyProtection="1">
      <alignment vertical="center"/>
      <protection locked="0"/>
    </xf>
    <xf numFmtId="165" fontId="3" fillId="0" borderId="0" xfId="1" applyNumberFormat="1" applyFont="1" applyFill="1" applyAlignment="1">
      <alignment vertical="center"/>
      <protection locked="0"/>
    </xf>
    <xf numFmtId="0" fontId="3" fillId="0" borderId="2" xfId="1" applyFont="1" applyFill="1" applyBorder="1" applyAlignment="1">
      <alignment horizontal="right" vertical="center" wrapText="1"/>
      <protection locked="0"/>
    </xf>
    <xf numFmtId="1" fontId="2" fillId="0" borderId="3" xfId="1" applyNumberFormat="1" applyFont="1" applyFill="1" applyBorder="1" applyAlignment="1">
      <alignment vertical="center"/>
      <protection locked="0"/>
    </xf>
    <xf numFmtId="3" fontId="2" fillId="0" borderId="3" xfId="1" applyNumberFormat="1" applyFont="1" applyFill="1" applyBorder="1" applyAlignment="1">
      <alignment vertical="center" wrapText="1"/>
      <protection locked="0"/>
    </xf>
    <xf numFmtId="10" fontId="2" fillId="0" borderId="3" xfId="1" applyNumberFormat="1" applyFont="1" applyFill="1" applyBorder="1" applyAlignment="1">
      <alignment vertical="center"/>
      <protection locked="0"/>
    </xf>
    <xf numFmtId="0" fontId="2" fillId="0" borderId="0" xfId="1" applyFont="1" applyFill="1" applyAlignment="1">
      <alignment vertical="center"/>
      <protection locked="0"/>
    </xf>
    <xf numFmtId="1" fontId="3" fillId="0" borderId="5" xfId="1" applyNumberFormat="1" applyFont="1" applyBorder="1" applyAlignment="1">
      <alignment horizontal="center" vertical="center" wrapText="1"/>
      <protection locked="0"/>
    </xf>
    <xf numFmtId="0" fontId="3" fillId="3" borderId="6" xfId="1" applyFont="1" applyFill="1" applyBorder="1" applyAlignment="1">
      <alignment vertical="center" wrapText="1"/>
      <protection locked="0"/>
    </xf>
    <xf numFmtId="3" fontId="3" fillId="0" borderId="6" xfId="1" applyNumberFormat="1" applyFont="1" applyFill="1" applyBorder="1" applyAlignment="1">
      <alignment vertical="center"/>
      <protection locked="0"/>
    </xf>
    <xf numFmtId="10" fontId="3" fillId="0" borderId="7" xfId="1" applyNumberFormat="1" applyFont="1" applyFill="1" applyBorder="1" applyAlignment="1">
      <alignment vertical="center"/>
      <protection locked="0"/>
    </xf>
    <xf numFmtId="1" fontId="3" fillId="0" borderId="8" xfId="1" applyNumberFormat="1" applyFont="1" applyBorder="1" applyAlignment="1">
      <alignment horizontal="center" vertical="center" wrapText="1"/>
      <protection locked="0"/>
    </xf>
    <xf numFmtId="3" fontId="3" fillId="0" borderId="9" xfId="1" applyNumberFormat="1" applyFont="1" applyFill="1" applyBorder="1" applyAlignment="1">
      <alignment vertical="center"/>
      <protection locked="0"/>
    </xf>
    <xf numFmtId="10" fontId="3" fillId="0" borderId="10" xfId="1" applyNumberFormat="1" applyFont="1" applyFill="1" applyBorder="1" applyAlignment="1">
      <alignment vertical="center"/>
      <protection locked="0"/>
    </xf>
    <xf numFmtId="3" fontId="3" fillId="0" borderId="9" xfId="1" applyNumberFormat="1" applyFont="1" applyFill="1" applyBorder="1" applyAlignment="1">
      <alignment vertical="center" wrapText="1"/>
      <protection locked="0"/>
    </xf>
    <xf numFmtId="1" fontId="3" fillId="3" borderId="8" xfId="1" applyNumberFormat="1" applyFont="1" applyFill="1" applyBorder="1" applyAlignment="1">
      <alignment horizontal="center" vertical="center" wrapText="1"/>
      <protection locked="0"/>
    </xf>
    <xf numFmtId="1" fontId="3" fillId="0" borderId="11" xfId="1" applyNumberFormat="1" applyFont="1" applyFill="1" applyBorder="1" applyAlignment="1">
      <alignment horizontal="center" vertical="center" wrapText="1"/>
      <protection locked="0"/>
    </xf>
    <xf numFmtId="3" fontId="3" fillId="0" borderId="12" xfId="1" applyNumberFormat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/>
      <protection locked="0"/>
    </xf>
    <xf numFmtId="10" fontId="3" fillId="0" borderId="13" xfId="1" applyNumberFormat="1" applyFont="1" applyFill="1" applyBorder="1" applyAlignment="1">
      <alignment vertical="center"/>
      <protection locked="0"/>
    </xf>
    <xf numFmtId="3" fontId="2" fillId="0" borderId="16" xfId="1" applyNumberFormat="1" applyFont="1" applyFill="1" applyBorder="1" applyAlignment="1">
      <alignment vertical="center" wrapText="1"/>
      <protection locked="0"/>
    </xf>
    <xf numFmtId="10" fontId="2" fillId="0" borderId="16" xfId="1" applyNumberFormat="1" applyFont="1" applyFill="1" applyBorder="1" applyAlignment="1">
      <alignment vertical="center"/>
      <protection locked="0"/>
    </xf>
    <xf numFmtId="3" fontId="2" fillId="0" borderId="0" xfId="1" applyNumberFormat="1" applyFont="1" applyFill="1" applyAlignment="1">
      <alignment vertical="center"/>
      <protection locked="0"/>
    </xf>
    <xf numFmtId="1" fontId="3" fillId="0" borderId="0" xfId="1" applyNumberFormat="1" applyFont="1" applyFill="1" applyAlignment="1">
      <alignment vertical="center"/>
      <protection locked="0"/>
    </xf>
    <xf numFmtId="4" fontId="3" fillId="0" borderId="0" xfId="1" applyNumberFormat="1" applyFont="1" applyFill="1" applyAlignment="1">
      <alignment vertical="center"/>
      <protection locked="0"/>
    </xf>
    <xf numFmtId="0" fontId="3" fillId="3" borderId="1" xfId="1" applyFont="1" applyFill="1" applyBorder="1" applyAlignment="1">
      <alignment vertical="center" wrapText="1"/>
      <protection locked="0"/>
    </xf>
    <xf numFmtId="1" fontId="2" fillId="0" borderId="1" xfId="1" applyNumberFormat="1" applyFont="1" applyFill="1" applyBorder="1" applyAlignment="1">
      <alignment horizontal="center" vertical="center" wrapText="1"/>
      <protection locked="0"/>
    </xf>
    <xf numFmtId="1" fontId="3" fillId="0" borderId="4" xfId="1" applyNumberFormat="1" applyFont="1" applyFill="1" applyBorder="1" applyAlignment="1">
      <alignment horizontal="center" vertical="center"/>
      <protection locked="0"/>
    </xf>
    <xf numFmtId="0" fontId="2" fillId="0" borderId="14" xfId="1" applyFont="1" applyFill="1" applyBorder="1" applyAlignment="1">
      <alignment horizontal="center" vertical="center" wrapText="1"/>
      <protection locked="0"/>
    </xf>
    <xf numFmtId="0" fontId="2" fillId="0" borderId="15" xfId="1" applyFont="1" applyFill="1" applyBorder="1" applyAlignment="1">
      <alignment horizontal="center" vertical="center" wrapText="1"/>
      <protection locked="0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uhamed.topojani\AppData\Local\Microsoft\Windows\INetCache\Content.Outlook\IV8A4TRD\637-30.05.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судско плаќање"/>
      <sheetName val="na stavki zb (bez kat.40)"/>
      <sheetName val="na stavki zb (so 40)"/>
      <sheetName val="realizacija"/>
      <sheetName val="na potpr."/>
      <sheetName val="na kat"/>
      <sheetName val="na kat(bez 40)"/>
      <sheetName val="po potpr.i kateg."/>
      <sheetName val="REAL.pp.stav.)"/>
      <sheetName val="po potstavki"/>
      <sheetName val="real."/>
      <sheetName val="10.04"/>
      <sheetName val="raspredelba.ZJFK"/>
      <sheetName val="raspredelba -potstavka"/>
      <sheetName val="Sheet3"/>
      <sheetName val="плати"/>
      <sheetName val="misii do kraj na 20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H1" t="str">
            <v>ОДОБРЕН буџет за 2025 година</v>
          </cell>
        </row>
        <row r="6">
          <cell r="H6">
            <v>594700000</v>
          </cell>
          <cell r="J6">
            <v>215393594</v>
          </cell>
        </row>
        <row r="11">
          <cell r="H11">
            <v>298845000</v>
          </cell>
          <cell r="J11">
            <v>88680695</v>
          </cell>
        </row>
        <row r="17">
          <cell r="H17">
            <v>17930000</v>
          </cell>
          <cell r="J17">
            <v>0</v>
          </cell>
        </row>
        <row r="20">
          <cell r="H20">
            <v>5445000</v>
          </cell>
          <cell r="J20">
            <v>297480</v>
          </cell>
        </row>
        <row r="28">
          <cell r="H28">
            <v>36115000</v>
          </cell>
          <cell r="J28">
            <v>9385887</v>
          </cell>
        </row>
        <row r="43">
          <cell r="H43">
            <v>18225000</v>
          </cell>
          <cell r="J43">
            <v>1426514</v>
          </cell>
        </row>
        <row r="60">
          <cell r="H60">
            <v>61200000</v>
          </cell>
          <cell r="J60">
            <v>2553391</v>
          </cell>
        </row>
        <row r="71">
          <cell r="H71">
            <v>163150000</v>
          </cell>
          <cell r="J71">
            <v>51697669</v>
          </cell>
        </row>
        <row r="93">
          <cell r="H93">
            <v>11490000</v>
          </cell>
          <cell r="J93">
            <v>4109975</v>
          </cell>
        </row>
        <row r="100">
          <cell r="H100">
            <v>24000000</v>
          </cell>
          <cell r="J100">
            <v>8380168</v>
          </cell>
        </row>
        <row r="103">
          <cell r="H103">
            <v>2600000</v>
          </cell>
        </row>
        <row r="104">
          <cell r="J104">
            <v>333400</v>
          </cell>
        </row>
        <row r="105">
          <cell r="H105">
            <v>134352528</v>
          </cell>
          <cell r="J105">
            <v>126799324</v>
          </cell>
        </row>
        <row r="112">
          <cell r="H112">
            <v>201497472</v>
          </cell>
          <cell r="J112">
            <v>201497472</v>
          </cell>
          <cell r="L112">
            <v>0</v>
          </cell>
        </row>
        <row r="118">
          <cell r="H118">
            <v>29200000</v>
          </cell>
          <cell r="J118">
            <v>7156440</v>
          </cell>
        </row>
        <row r="127">
          <cell r="H127">
            <v>100000</v>
          </cell>
          <cell r="J127">
            <v>0</v>
          </cell>
        </row>
        <row r="129">
          <cell r="H129">
            <v>5000000</v>
          </cell>
          <cell r="J129">
            <v>185873</v>
          </cell>
        </row>
        <row r="132">
          <cell r="H132">
            <v>700000</v>
          </cell>
          <cell r="J132">
            <v>50014</v>
          </cell>
        </row>
        <row r="140">
          <cell r="H140">
            <v>92000000</v>
          </cell>
          <cell r="J140">
            <v>40092404</v>
          </cell>
        </row>
        <row r="143">
          <cell r="H143">
            <v>12500000</v>
          </cell>
          <cell r="J143">
            <v>5322664</v>
          </cell>
        </row>
        <row r="152">
          <cell r="H152">
            <v>39150000</v>
          </cell>
          <cell r="J152">
            <v>12553402</v>
          </cell>
        </row>
        <row r="161">
          <cell r="H161">
            <v>4400000</v>
          </cell>
          <cell r="J161">
            <v>352319</v>
          </cell>
        </row>
        <row r="165">
          <cell r="H165">
            <v>400000</v>
          </cell>
          <cell r="J165">
            <v>0</v>
          </cell>
        </row>
        <row r="169">
          <cell r="H169">
            <v>66850000</v>
          </cell>
          <cell r="J169">
            <v>26226982</v>
          </cell>
        </row>
        <row r="178">
          <cell r="H178">
            <v>208000000</v>
          </cell>
          <cell r="J178">
            <v>91400278</v>
          </cell>
        </row>
        <row r="184">
          <cell r="H184">
            <v>734009</v>
          </cell>
          <cell r="J184">
            <v>0</v>
          </cell>
          <cell r="L184">
            <v>734009</v>
          </cell>
        </row>
        <row r="189">
          <cell r="H189">
            <v>18565991</v>
          </cell>
          <cell r="J189">
            <v>3677217</v>
          </cell>
        </row>
        <row r="195">
          <cell r="H195">
            <v>1700000</v>
          </cell>
        </row>
        <row r="200">
          <cell r="H200">
            <v>550000000</v>
          </cell>
          <cell r="J200">
            <v>214583335</v>
          </cell>
        </row>
        <row r="203">
          <cell r="H203">
            <v>0</v>
          </cell>
          <cell r="J203">
            <v>0</v>
          </cell>
          <cell r="L203">
            <v>0</v>
          </cell>
        </row>
        <row r="210">
          <cell r="H210">
            <v>530000000</v>
          </cell>
          <cell r="J210">
            <v>220936080</v>
          </cell>
        </row>
        <row r="215">
          <cell r="H215">
            <v>3583377000</v>
          </cell>
          <cell r="J215">
            <v>1497164730</v>
          </cell>
        </row>
        <row r="219">
          <cell r="H219">
            <v>1774083000</v>
          </cell>
          <cell r="J219">
            <v>691610753</v>
          </cell>
        </row>
        <row r="225">
          <cell r="H225">
            <v>190000000</v>
          </cell>
          <cell r="J225">
            <v>391868</v>
          </cell>
        </row>
        <row r="229">
          <cell r="H229">
            <v>81641000</v>
          </cell>
          <cell r="J229">
            <v>59118709</v>
          </cell>
        </row>
        <row r="236">
          <cell r="H236">
            <v>20207000</v>
          </cell>
          <cell r="J236">
            <v>2227680</v>
          </cell>
        </row>
        <row r="242">
          <cell r="H242">
            <v>14410000</v>
          </cell>
          <cell r="J242">
            <v>3258216</v>
          </cell>
        </row>
        <row r="252">
          <cell r="H252">
            <v>707846000</v>
          </cell>
          <cell r="J252">
            <v>404158313</v>
          </cell>
        </row>
        <row r="262">
          <cell r="H262">
            <v>7604000</v>
          </cell>
          <cell r="J262">
            <v>1094852</v>
          </cell>
        </row>
        <row r="269">
          <cell r="H269">
            <v>93650000</v>
          </cell>
          <cell r="J269">
            <v>86272046</v>
          </cell>
        </row>
        <row r="277">
          <cell r="H277">
            <v>0</v>
          </cell>
          <cell r="J277">
            <v>0</v>
          </cell>
          <cell r="L277">
            <v>0</v>
          </cell>
        </row>
        <row r="283">
          <cell r="H283">
            <v>89594000</v>
          </cell>
          <cell r="J283">
            <v>16363808</v>
          </cell>
        </row>
        <row r="291">
          <cell r="H291">
            <v>49236000</v>
          </cell>
          <cell r="J291">
            <v>2345950</v>
          </cell>
        </row>
        <row r="297">
          <cell r="H297">
            <v>11170000</v>
          </cell>
          <cell r="J297">
            <v>184136</v>
          </cell>
        </row>
        <row r="305">
          <cell r="H305">
            <v>550000</v>
          </cell>
          <cell r="J305">
            <v>10170</v>
          </cell>
        </row>
        <row r="312">
          <cell r="H312">
            <v>694096184</v>
          </cell>
          <cell r="J312">
            <v>362772108</v>
          </cell>
        </row>
        <row r="328">
          <cell r="H328">
            <v>397433000</v>
          </cell>
          <cell r="J328">
            <v>167160382</v>
          </cell>
        </row>
        <row r="346">
          <cell r="H346">
            <v>31280000</v>
          </cell>
          <cell r="J346">
            <v>9909288</v>
          </cell>
        </row>
        <row r="357">
          <cell r="H357">
            <v>53034000</v>
          </cell>
          <cell r="J357">
            <v>1005452</v>
          </cell>
        </row>
        <row r="372">
          <cell r="H372">
            <v>3181816</v>
          </cell>
          <cell r="J372">
            <v>3181816</v>
          </cell>
          <cell r="L372">
            <v>0</v>
          </cell>
        </row>
        <row r="378">
          <cell r="H378">
            <v>4809000000</v>
          </cell>
          <cell r="J378">
            <v>4285832856</v>
          </cell>
        </row>
        <row r="385">
          <cell r="H385">
            <v>0</v>
          </cell>
          <cell r="J385">
            <v>0</v>
          </cell>
          <cell r="L385">
            <v>0</v>
          </cell>
        </row>
        <row r="392">
          <cell r="J392">
            <v>41777719</v>
          </cell>
        </row>
        <row r="393">
          <cell r="H393">
            <v>135000000</v>
          </cell>
        </row>
        <row r="395">
          <cell r="H395">
            <v>70000000</v>
          </cell>
          <cell r="J395">
            <v>21257682</v>
          </cell>
        </row>
        <row r="404">
          <cell r="H404">
            <v>159414000</v>
          </cell>
          <cell r="J404">
            <v>52429192</v>
          </cell>
        </row>
        <row r="407">
          <cell r="H407">
            <v>360296000</v>
          </cell>
          <cell r="J407">
            <v>149686323</v>
          </cell>
        </row>
        <row r="412">
          <cell r="H412">
            <v>170000</v>
          </cell>
          <cell r="J412">
            <v>14632</v>
          </cell>
        </row>
        <row r="416">
          <cell r="H416">
            <v>42000000</v>
          </cell>
          <cell r="J416">
            <v>11695284</v>
          </cell>
        </row>
        <row r="424">
          <cell r="H424">
            <v>40020000</v>
          </cell>
          <cell r="J424">
            <v>10724491</v>
          </cell>
        </row>
        <row r="427">
          <cell r="H427">
            <v>500000</v>
          </cell>
          <cell r="J427">
            <v>0</v>
          </cell>
        </row>
        <row r="430">
          <cell r="H430">
            <v>2310000</v>
          </cell>
          <cell r="J430">
            <v>0</v>
          </cell>
        </row>
        <row r="435">
          <cell r="H435">
            <v>20021856</v>
          </cell>
          <cell r="J435">
            <v>0</v>
          </cell>
          <cell r="L435">
            <v>20021856</v>
          </cell>
        </row>
        <row r="438">
          <cell r="H438">
            <v>149978144</v>
          </cell>
          <cell r="J438">
            <v>14137725</v>
          </cell>
        </row>
        <row r="443">
          <cell r="H443">
            <v>1250000</v>
          </cell>
          <cell r="J443">
            <v>20380</v>
          </cell>
        </row>
        <row r="448">
          <cell r="H448">
            <v>1700000</v>
          </cell>
          <cell r="J448">
            <v>0</v>
          </cell>
        </row>
        <row r="455">
          <cell r="H455">
            <v>5950000</v>
          </cell>
          <cell r="J455">
            <v>581294</v>
          </cell>
        </row>
        <row r="462">
          <cell r="H462">
            <v>1600000</v>
          </cell>
          <cell r="J462">
            <v>156390</v>
          </cell>
        </row>
        <row r="469">
          <cell r="H469">
            <v>24500000</v>
          </cell>
          <cell r="J469">
            <v>6394810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568"/>
  <sheetViews>
    <sheetView tabSelected="1" topLeftCell="A22" zoomScaleNormal="100" workbookViewId="0">
      <selection activeCell="D1" sqref="D1"/>
    </sheetView>
  </sheetViews>
  <sheetFormatPr defaultRowHeight="15" x14ac:dyDescent="0.25"/>
  <cols>
    <col min="1" max="1" width="4.140625" style="49" customWidth="1"/>
    <col min="2" max="2" width="29.85546875" style="2" customWidth="1"/>
    <col min="3" max="5" width="17.85546875" style="2" customWidth="1"/>
    <col min="6" max="6" width="12.42578125" style="2" bestFit="1" customWidth="1"/>
    <col min="7" max="7" width="9.140625" style="2"/>
    <col min="8" max="8" width="15" style="2" bestFit="1" customWidth="1"/>
    <col min="9" max="9" width="9.140625" style="2"/>
    <col min="10" max="10" width="10.5703125" style="2" bestFit="1" customWidth="1"/>
    <col min="11" max="11" width="11.28515625" style="2" bestFit="1" customWidth="1"/>
    <col min="12" max="12" width="10.140625" style="2" bestFit="1" customWidth="1"/>
    <col min="13" max="13" width="9.140625" style="2"/>
    <col min="14" max="14" width="14.7109375" style="2" bestFit="1" customWidth="1"/>
    <col min="15" max="256" width="9.140625" style="2"/>
    <col min="257" max="257" width="4.140625" style="2" customWidth="1"/>
    <col min="258" max="258" width="29.85546875" style="2" customWidth="1"/>
    <col min="259" max="261" width="17.85546875" style="2" customWidth="1"/>
    <col min="262" max="262" width="12.42578125" style="2" bestFit="1" customWidth="1"/>
    <col min="263" max="263" width="9.140625" style="2"/>
    <col min="264" max="264" width="15" style="2" bestFit="1" customWidth="1"/>
    <col min="265" max="265" width="9.140625" style="2"/>
    <col min="266" max="266" width="10.5703125" style="2" bestFit="1" customWidth="1"/>
    <col min="267" max="267" width="11.28515625" style="2" bestFit="1" customWidth="1"/>
    <col min="268" max="268" width="10.140625" style="2" bestFit="1" customWidth="1"/>
    <col min="269" max="269" width="9.140625" style="2"/>
    <col min="270" max="270" width="14.7109375" style="2" bestFit="1" customWidth="1"/>
    <col min="271" max="512" width="9.140625" style="2"/>
    <col min="513" max="513" width="4.140625" style="2" customWidth="1"/>
    <col min="514" max="514" width="29.85546875" style="2" customWidth="1"/>
    <col min="515" max="517" width="17.85546875" style="2" customWidth="1"/>
    <col min="518" max="518" width="12.42578125" style="2" bestFit="1" customWidth="1"/>
    <col min="519" max="519" width="9.140625" style="2"/>
    <col min="520" max="520" width="15" style="2" bestFit="1" customWidth="1"/>
    <col min="521" max="521" width="9.140625" style="2"/>
    <col min="522" max="522" width="10.5703125" style="2" bestFit="1" customWidth="1"/>
    <col min="523" max="523" width="11.28515625" style="2" bestFit="1" customWidth="1"/>
    <col min="524" max="524" width="10.140625" style="2" bestFit="1" customWidth="1"/>
    <col min="525" max="525" width="9.140625" style="2"/>
    <col min="526" max="526" width="14.7109375" style="2" bestFit="1" customWidth="1"/>
    <col min="527" max="768" width="9.140625" style="2"/>
    <col min="769" max="769" width="4.140625" style="2" customWidth="1"/>
    <col min="770" max="770" width="29.85546875" style="2" customWidth="1"/>
    <col min="771" max="773" width="17.85546875" style="2" customWidth="1"/>
    <col min="774" max="774" width="12.42578125" style="2" bestFit="1" customWidth="1"/>
    <col min="775" max="775" width="9.140625" style="2"/>
    <col min="776" max="776" width="15" style="2" bestFit="1" customWidth="1"/>
    <col min="777" max="777" width="9.140625" style="2"/>
    <col min="778" max="778" width="10.5703125" style="2" bestFit="1" customWidth="1"/>
    <col min="779" max="779" width="11.28515625" style="2" bestFit="1" customWidth="1"/>
    <col min="780" max="780" width="10.140625" style="2" bestFit="1" customWidth="1"/>
    <col min="781" max="781" width="9.140625" style="2"/>
    <col min="782" max="782" width="14.7109375" style="2" bestFit="1" customWidth="1"/>
    <col min="783" max="1024" width="9.140625" style="2"/>
    <col min="1025" max="1025" width="4.140625" style="2" customWidth="1"/>
    <col min="1026" max="1026" width="29.85546875" style="2" customWidth="1"/>
    <col min="1027" max="1029" width="17.85546875" style="2" customWidth="1"/>
    <col min="1030" max="1030" width="12.42578125" style="2" bestFit="1" customWidth="1"/>
    <col min="1031" max="1031" width="9.140625" style="2"/>
    <col min="1032" max="1032" width="15" style="2" bestFit="1" customWidth="1"/>
    <col min="1033" max="1033" width="9.140625" style="2"/>
    <col min="1034" max="1034" width="10.5703125" style="2" bestFit="1" customWidth="1"/>
    <col min="1035" max="1035" width="11.28515625" style="2" bestFit="1" customWidth="1"/>
    <col min="1036" max="1036" width="10.140625" style="2" bestFit="1" customWidth="1"/>
    <col min="1037" max="1037" width="9.140625" style="2"/>
    <col min="1038" max="1038" width="14.7109375" style="2" bestFit="1" customWidth="1"/>
    <col min="1039" max="1280" width="9.140625" style="2"/>
    <col min="1281" max="1281" width="4.140625" style="2" customWidth="1"/>
    <col min="1282" max="1282" width="29.85546875" style="2" customWidth="1"/>
    <col min="1283" max="1285" width="17.85546875" style="2" customWidth="1"/>
    <col min="1286" max="1286" width="12.42578125" style="2" bestFit="1" customWidth="1"/>
    <col min="1287" max="1287" width="9.140625" style="2"/>
    <col min="1288" max="1288" width="15" style="2" bestFit="1" customWidth="1"/>
    <col min="1289" max="1289" width="9.140625" style="2"/>
    <col min="1290" max="1290" width="10.5703125" style="2" bestFit="1" customWidth="1"/>
    <col min="1291" max="1291" width="11.28515625" style="2" bestFit="1" customWidth="1"/>
    <col min="1292" max="1292" width="10.140625" style="2" bestFit="1" customWidth="1"/>
    <col min="1293" max="1293" width="9.140625" style="2"/>
    <col min="1294" max="1294" width="14.7109375" style="2" bestFit="1" customWidth="1"/>
    <col min="1295" max="1536" width="9.140625" style="2"/>
    <col min="1537" max="1537" width="4.140625" style="2" customWidth="1"/>
    <col min="1538" max="1538" width="29.85546875" style="2" customWidth="1"/>
    <col min="1539" max="1541" width="17.85546875" style="2" customWidth="1"/>
    <col min="1542" max="1542" width="12.42578125" style="2" bestFit="1" customWidth="1"/>
    <col min="1543" max="1543" width="9.140625" style="2"/>
    <col min="1544" max="1544" width="15" style="2" bestFit="1" customWidth="1"/>
    <col min="1545" max="1545" width="9.140625" style="2"/>
    <col min="1546" max="1546" width="10.5703125" style="2" bestFit="1" customWidth="1"/>
    <col min="1547" max="1547" width="11.28515625" style="2" bestFit="1" customWidth="1"/>
    <col min="1548" max="1548" width="10.140625" style="2" bestFit="1" customWidth="1"/>
    <col min="1549" max="1549" width="9.140625" style="2"/>
    <col min="1550" max="1550" width="14.7109375" style="2" bestFit="1" customWidth="1"/>
    <col min="1551" max="1792" width="9.140625" style="2"/>
    <col min="1793" max="1793" width="4.140625" style="2" customWidth="1"/>
    <col min="1794" max="1794" width="29.85546875" style="2" customWidth="1"/>
    <col min="1795" max="1797" width="17.85546875" style="2" customWidth="1"/>
    <col min="1798" max="1798" width="12.42578125" style="2" bestFit="1" customWidth="1"/>
    <col min="1799" max="1799" width="9.140625" style="2"/>
    <col min="1800" max="1800" width="15" style="2" bestFit="1" customWidth="1"/>
    <col min="1801" max="1801" width="9.140625" style="2"/>
    <col min="1802" max="1802" width="10.5703125" style="2" bestFit="1" customWidth="1"/>
    <col min="1803" max="1803" width="11.28515625" style="2" bestFit="1" customWidth="1"/>
    <col min="1804" max="1804" width="10.140625" style="2" bestFit="1" customWidth="1"/>
    <col min="1805" max="1805" width="9.140625" style="2"/>
    <col min="1806" max="1806" width="14.7109375" style="2" bestFit="1" customWidth="1"/>
    <col min="1807" max="2048" width="9.140625" style="2"/>
    <col min="2049" max="2049" width="4.140625" style="2" customWidth="1"/>
    <col min="2050" max="2050" width="29.85546875" style="2" customWidth="1"/>
    <col min="2051" max="2053" width="17.85546875" style="2" customWidth="1"/>
    <col min="2054" max="2054" width="12.42578125" style="2" bestFit="1" customWidth="1"/>
    <col min="2055" max="2055" width="9.140625" style="2"/>
    <col min="2056" max="2056" width="15" style="2" bestFit="1" customWidth="1"/>
    <col min="2057" max="2057" width="9.140625" style="2"/>
    <col min="2058" max="2058" width="10.5703125" style="2" bestFit="1" customWidth="1"/>
    <col min="2059" max="2059" width="11.28515625" style="2" bestFit="1" customWidth="1"/>
    <col min="2060" max="2060" width="10.140625" style="2" bestFit="1" customWidth="1"/>
    <col min="2061" max="2061" width="9.140625" style="2"/>
    <col min="2062" max="2062" width="14.7109375" style="2" bestFit="1" customWidth="1"/>
    <col min="2063" max="2304" width="9.140625" style="2"/>
    <col min="2305" max="2305" width="4.140625" style="2" customWidth="1"/>
    <col min="2306" max="2306" width="29.85546875" style="2" customWidth="1"/>
    <col min="2307" max="2309" width="17.85546875" style="2" customWidth="1"/>
    <col min="2310" max="2310" width="12.42578125" style="2" bestFit="1" customWidth="1"/>
    <col min="2311" max="2311" width="9.140625" style="2"/>
    <col min="2312" max="2312" width="15" style="2" bestFit="1" customWidth="1"/>
    <col min="2313" max="2313" width="9.140625" style="2"/>
    <col min="2314" max="2314" width="10.5703125" style="2" bestFit="1" customWidth="1"/>
    <col min="2315" max="2315" width="11.28515625" style="2" bestFit="1" customWidth="1"/>
    <col min="2316" max="2316" width="10.140625" style="2" bestFit="1" customWidth="1"/>
    <col min="2317" max="2317" width="9.140625" style="2"/>
    <col min="2318" max="2318" width="14.7109375" style="2" bestFit="1" customWidth="1"/>
    <col min="2319" max="2560" width="9.140625" style="2"/>
    <col min="2561" max="2561" width="4.140625" style="2" customWidth="1"/>
    <col min="2562" max="2562" width="29.85546875" style="2" customWidth="1"/>
    <col min="2563" max="2565" width="17.85546875" style="2" customWidth="1"/>
    <col min="2566" max="2566" width="12.42578125" style="2" bestFit="1" customWidth="1"/>
    <col min="2567" max="2567" width="9.140625" style="2"/>
    <col min="2568" max="2568" width="15" style="2" bestFit="1" customWidth="1"/>
    <col min="2569" max="2569" width="9.140625" style="2"/>
    <col min="2570" max="2570" width="10.5703125" style="2" bestFit="1" customWidth="1"/>
    <col min="2571" max="2571" width="11.28515625" style="2" bestFit="1" customWidth="1"/>
    <col min="2572" max="2572" width="10.140625" style="2" bestFit="1" customWidth="1"/>
    <col min="2573" max="2573" width="9.140625" style="2"/>
    <col min="2574" max="2574" width="14.7109375" style="2" bestFit="1" customWidth="1"/>
    <col min="2575" max="2816" width="9.140625" style="2"/>
    <col min="2817" max="2817" width="4.140625" style="2" customWidth="1"/>
    <col min="2818" max="2818" width="29.85546875" style="2" customWidth="1"/>
    <col min="2819" max="2821" width="17.85546875" style="2" customWidth="1"/>
    <col min="2822" max="2822" width="12.42578125" style="2" bestFit="1" customWidth="1"/>
    <col min="2823" max="2823" width="9.140625" style="2"/>
    <col min="2824" max="2824" width="15" style="2" bestFit="1" customWidth="1"/>
    <col min="2825" max="2825" width="9.140625" style="2"/>
    <col min="2826" max="2826" width="10.5703125" style="2" bestFit="1" customWidth="1"/>
    <col min="2827" max="2827" width="11.28515625" style="2" bestFit="1" customWidth="1"/>
    <col min="2828" max="2828" width="10.140625" style="2" bestFit="1" customWidth="1"/>
    <col min="2829" max="2829" width="9.140625" style="2"/>
    <col min="2830" max="2830" width="14.7109375" style="2" bestFit="1" customWidth="1"/>
    <col min="2831" max="3072" width="9.140625" style="2"/>
    <col min="3073" max="3073" width="4.140625" style="2" customWidth="1"/>
    <col min="3074" max="3074" width="29.85546875" style="2" customWidth="1"/>
    <col min="3075" max="3077" width="17.85546875" style="2" customWidth="1"/>
    <col min="3078" max="3078" width="12.42578125" style="2" bestFit="1" customWidth="1"/>
    <col min="3079" max="3079" width="9.140625" style="2"/>
    <col min="3080" max="3080" width="15" style="2" bestFit="1" customWidth="1"/>
    <col min="3081" max="3081" width="9.140625" style="2"/>
    <col min="3082" max="3082" width="10.5703125" style="2" bestFit="1" customWidth="1"/>
    <col min="3083" max="3083" width="11.28515625" style="2" bestFit="1" customWidth="1"/>
    <col min="3084" max="3084" width="10.140625" style="2" bestFit="1" customWidth="1"/>
    <col min="3085" max="3085" width="9.140625" style="2"/>
    <col min="3086" max="3086" width="14.7109375" style="2" bestFit="1" customWidth="1"/>
    <col min="3087" max="3328" width="9.140625" style="2"/>
    <col min="3329" max="3329" width="4.140625" style="2" customWidth="1"/>
    <col min="3330" max="3330" width="29.85546875" style="2" customWidth="1"/>
    <col min="3331" max="3333" width="17.85546875" style="2" customWidth="1"/>
    <col min="3334" max="3334" width="12.42578125" style="2" bestFit="1" customWidth="1"/>
    <col min="3335" max="3335" width="9.140625" style="2"/>
    <col min="3336" max="3336" width="15" style="2" bestFit="1" customWidth="1"/>
    <col min="3337" max="3337" width="9.140625" style="2"/>
    <col min="3338" max="3338" width="10.5703125" style="2" bestFit="1" customWidth="1"/>
    <col min="3339" max="3339" width="11.28515625" style="2" bestFit="1" customWidth="1"/>
    <col min="3340" max="3340" width="10.140625" style="2" bestFit="1" customWidth="1"/>
    <col min="3341" max="3341" width="9.140625" style="2"/>
    <col min="3342" max="3342" width="14.7109375" style="2" bestFit="1" customWidth="1"/>
    <col min="3343" max="3584" width="9.140625" style="2"/>
    <col min="3585" max="3585" width="4.140625" style="2" customWidth="1"/>
    <col min="3586" max="3586" width="29.85546875" style="2" customWidth="1"/>
    <col min="3587" max="3589" width="17.85546875" style="2" customWidth="1"/>
    <col min="3590" max="3590" width="12.42578125" style="2" bestFit="1" customWidth="1"/>
    <col min="3591" max="3591" width="9.140625" style="2"/>
    <col min="3592" max="3592" width="15" style="2" bestFit="1" customWidth="1"/>
    <col min="3593" max="3593" width="9.140625" style="2"/>
    <col min="3594" max="3594" width="10.5703125" style="2" bestFit="1" customWidth="1"/>
    <col min="3595" max="3595" width="11.28515625" style="2" bestFit="1" customWidth="1"/>
    <col min="3596" max="3596" width="10.140625" style="2" bestFit="1" customWidth="1"/>
    <col min="3597" max="3597" width="9.140625" style="2"/>
    <col min="3598" max="3598" width="14.7109375" style="2" bestFit="1" customWidth="1"/>
    <col min="3599" max="3840" width="9.140625" style="2"/>
    <col min="3841" max="3841" width="4.140625" style="2" customWidth="1"/>
    <col min="3842" max="3842" width="29.85546875" style="2" customWidth="1"/>
    <col min="3843" max="3845" width="17.85546875" style="2" customWidth="1"/>
    <col min="3846" max="3846" width="12.42578125" style="2" bestFit="1" customWidth="1"/>
    <col min="3847" max="3847" width="9.140625" style="2"/>
    <col min="3848" max="3848" width="15" style="2" bestFit="1" customWidth="1"/>
    <col min="3849" max="3849" width="9.140625" style="2"/>
    <col min="3850" max="3850" width="10.5703125" style="2" bestFit="1" customWidth="1"/>
    <col min="3851" max="3851" width="11.28515625" style="2" bestFit="1" customWidth="1"/>
    <col min="3852" max="3852" width="10.140625" style="2" bestFit="1" customWidth="1"/>
    <col min="3853" max="3853" width="9.140625" style="2"/>
    <col min="3854" max="3854" width="14.7109375" style="2" bestFit="1" customWidth="1"/>
    <col min="3855" max="4096" width="9.140625" style="2"/>
    <col min="4097" max="4097" width="4.140625" style="2" customWidth="1"/>
    <col min="4098" max="4098" width="29.85546875" style="2" customWidth="1"/>
    <col min="4099" max="4101" width="17.85546875" style="2" customWidth="1"/>
    <col min="4102" max="4102" width="12.42578125" style="2" bestFit="1" customWidth="1"/>
    <col min="4103" max="4103" width="9.140625" style="2"/>
    <col min="4104" max="4104" width="15" style="2" bestFit="1" customWidth="1"/>
    <col min="4105" max="4105" width="9.140625" style="2"/>
    <col min="4106" max="4106" width="10.5703125" style="2" bestFit="1" customWidth="1"/>
    <col min="4107" max="4107" width="11.28515625" style="2" bestFit="1" customWidth="1"/>
    <col min="4108" max="4108" width="10.140625" style="2" bestFit="1" customWidth="1"/>
    <col min="4109" max="4109" width="9.140625" style="2"/>
    <col min="4110" max="4110" width="14.7109375" style="2" bestFit="1" customWidth="1"/>
    <col min="4111" max="4352" width="9.140625" style="2"/>
    <col min="4353" max="4353" width="4.140625" style="2" customWidth="1"/>
    <col min="4354" max="4354" width="29.85546875" style="2" customWidth="1"/>
    <col min="4355" max="4357" width="17.85546875" style="2" customWidth="1"/>
    <col min="4358" max="4358" width="12.42578125" style="2" bestFit="1" customWidth="1"/>
    <col min="4359" max="4359" width="9.140625" style="2"/>
    <col min="4360" max="4360" width="15" style="2" bestFit="1" customWidth="1"/>
    <col min="4361" max="4361" width="9.140625" style="2"/>
    <col min="4362" max="4362" width="10.5703125" style="2" bestFit="1" customWidth="1"/>
    <col min="4363" max="4363" width="11.28515625" style="2" bestFit="1" customWidth="1"/>
    <col min="4364" max="4364" width="10.140625" style="2" bestFit="1" customWidth="1"/>
    <col min="4365" max="4365" width="9.140625" style="2"/>
    <col min="4366" max="4366" width="14.7109375" style="2" bestFit="1" customWidth="1"/>
    <col min="4367" max="4608" width="9.140625" style="2"/>
    <col min="4609" max="4609" width="4.140625" style="2" customWidth="1"/>
    <col min="4610" max="4610" width="29.85546875" style="2" customWidth="1"/>
    <col min="4611" max="4613" width="17.85546875" style="2" customWidth="1"/>
    <col min="4614" max="4614" width="12.42578125" style="2" bestFit="1" customWidth="1"/>
    <col min="4615" max="4615" width="9.140625" style="2"/>
    <col min="4616" max="4616" width="15" style="2" bestFit="1" customWidth="1"/>
    <col min="4617" max="4617" width="9.140625" style="2"/>
    <col min="4618" max="4618" width="10.5703125" style="2" bestFit="1" customWidth="1"/>
    <col min="4619" max="4619" width="11.28515625" style="2" bestFit="1" customWidth="1"/>
    <col min="4620" max="4620" width="10.140625" style="2" bestFit="1" customWidth="1"/>
    <col min="4621" max="4621" width="9.140625" style="2"/>
    <col min="4622" max="4622" width="14.7109375" style="2" bestFit="1" customWidth="1"/>
    <col min="4623" max="4864" width="9.140625" style="2"/>
    <col min="4865" max="4865" width="4.140625" style="2" customWidth="1"/>
    <col min="4866" max="4866" width="29.85546875" style="2" customWidth="1"/>
    <col min="4867" max="4869" width="17.85546875" style="2" customWidth="1"/>
    <col min="4870" max="4870" width="12.42578125" style="2" bestFit="1" customWidth="1"/>
    <col min="4871" max="4871" width="9.140625" style="2"/>
    <col min="4872" max="4872" width="15" style="2" bestFit="1" customWidth="1"/>
    <col min="4873" max="4873" width="9.140625" style="2"/>
    <col min="4874" max="4874" width="10.5703125" style="2" bestFit="1" customWidth="1"/>
    <col min="4875" max="4875" width="11.28515625" style="2" bestFit="1" customWidth="1"/>
    <col min="4876" max="4876" width="10.140625" style="2" bestFit="1" customWidth="1"/>
    <col min="4877" max="4877" width="9.140625" style="2"/>
    <col min="4878" max="4878" width="14.7109375" style="2" bestFit="1" customWidth="1"/>
    <col min="4879" max="5120" width="9.140625" style="2"/>
    <col min="5121" max="5121" width="4.140625" style="2" customWidth="1"/>
    <col min="5122" max="5122" width="29.85546875" style="2" customWidth="1"/>
    <col min="5123" max="5125" width="17.85546875" style="2" customWidth="1"/>
    <col min="5126" max="5126" width="12.42578125" style="2" bestFit="1" customWidth="1"/>
    <col min="5127" max="5127" width="9.140625" style="2"/>
    <col min="5128" max="5128" width="15" style="2" bestFit="1" customWidth="1"/>
    <col min="5129" max="5129" width="9.140625" style="2"/>
    <col min="5130" max="5130" width="10.5703125" style="2" bestFit="1" customWidth="1"/>
    <col min="5131" max="5131" width="11.28515625" style="2" bestFit="1" customWidth="1"/>
    <col min="5132" max="5132" width="10.140625" style="2" bestFit="1" customWidth="1"/>
    <col min="5133" max="5133" width="9.140625" style="2"/>
    <col min="5134" max="5134" width="14.7109375" style="2" bestFit="1" customWidth="1"/>
    <col min="5135" max="5376" width="9.140625" style="2"/>
    <col min="5377" max="5377" width="4.140625" style="2" customWidth="1"/>
    <col min="5378" max="5378" width="29.85546875" style="2" customWidth="1"/>
    <col min="5379" max="5381" width="17.85546875" style="2" customWidth="1"/>
    <col min="5382" max="5382" width="12.42578125" style="2" bestFit="1" customWidth="1"/>
    <col min="5383" max="5383" width="9.140625" style="2"/>
    <col min="5384" max="5384" width="15" style="2" bestFit="1" customWidth="1"/>
    <col min="5385" max="5385" width="9.140625" style="2"/>
    <col min="5386" max="5386" width="10.5703125" style="2" bestFit="1" customWidth="1"/>
    <col min="5387" max="5387" width="11.28515625" style="2" bestFit="1" customWidth="1"/>
    <col min="5388" max="5388" width="10.140625" style="2" bestFit="1" customWidth="1"/>
    <col min="5389" max="5389" width="9.140625" style="2"/>
    <col min="5390" max="5390" width="14.7109375" style="2" bestFit="1" customWidth="1"/>
    <col min="5391" max="5632" width="9.140625" style="2"/>
    <col min="5633" max="5633" width="4.140625" style="2" customWidth="1"/>
    <col min="5634" max="5634" width="29.85546875" style="2" customWidth="1"/>
    <col min="5635" max="5637" width="17.85546875" style="2" customWidth="1"/>
    <col min="5638" max="5638" width="12.42578125" style="2" bestFit="1" customWidth="1"/>
    <col min="5639" max="5639" width="9.140625" style="2"/>
    <col min="5640" max="5640" width="15" style="2" bestFit="1" customWidth="1"/>
    <col min="5641" max="5641" width="9.140625" style="2"/>
    <col min="5642" max="5642" width="10.5703125" style="2" bestFit="1" customWidth="1"/>
    <col min="5643" max="5643" width="11.28515625" style="2" bestFit="1" customWidth="1"/>
    <col min="5644" max="5644" width="10.140625" style="2" bestFit="1" customWidth="1"/>
    <col min="5645" max="5645" width="9.140625" style="2"/>
    <col min="5646" max="5646" width="14.7109375" style="2" bestFit="1" customWidth="1"/>
    <col min="5647" max="5888" width="9.140625" style="2"/>
    <col min="5889" max="5889" width="4.140625" style="2" customWidth="1"/>
    <col min="5890" max="5890" width="29.85546875" style="2" customWidth="1"/>
    <col min="5891" max="5893" width="17.85546875" style="2" customWidth="1"/>
    <col min="5894" max="5894" width="12.42578125" style="2" bestFit="1" customWidth="1"/>
    <col min="5895" max="5895" width="9.140625" style="2"/>
    <col min="5896" max="5896" width="15" style="2" bestFit="1" customWidth="1"/>
    <col min="5897" max="5897" width="9.140625" style="2"/>
    <col min="5898" max="5898" width="10.5703125" style="2" bestFit="1" customWidth="1"/>
    <col min="5899" max="5899" width="11.28515625" style="2" bestFit="1" customWidth="1"/>
    <col min="5900" max="5900" width="10.140625" style="2" bestFit="1" customWidth="1"/>
    <col min="5901" max="5901" width="9.140625" style="2"/>
    <col min="5902" max="5902" width="14.7109375" style="2" bestFit="1" customWidth="1"/>
    <col min="5903" max="6144" width="9.140625" style="2"/>
    <col min="6145" max="6145" width="4.140625" style="2" customWidth="1"/>
    <col min="6146" max="6146" width="29.85546875" style="2" customWidth="1"/>
    <col min="6147" max="6149" width="17.85546875" style="2" customWidth="1"/>
    <col min="6150" max="6150" width="12.42578125" style="2" bestFit="1" customWidth="1"/>
    <col min="6151" max="6151" width="9.140625" style="2"/>
    <col min="6152" max="6152" width="15" style="2" bestFit="1" customWidth="1"/>
    <col min="6153" max="6153" width="9.140625" style="2"/>
    <col min="6154" max="6154" width="10.5703125" style="2" bestFit="1" customWidth="1"/>
    <col min="6155" max="6155" width="11.28515625" style="2" bestFit="1" customWidth="1"/>
    <col min="6156" max="6156" width="10.140625" style="2" bestFit="1" customWidth="1"/>
    <col min="6157" max="6157" width="9.140625" style="2"/>
    <col min="6158" max="6158" width="14.7109375" style="2" bestFit="1" customWidth="1"/>
    <col min="6159" max="6400" width="9.140625" style="2"/>
    <col min="6401" max="6401" width="4.140625" style="2" customWidth="1"/>
    <col min="6402" max="6402" width="29.85546875" style="2" customWidth="1"/>
    <col min="6403" max="6405" width="17.85546875" style="2" customWidth="1"/>
    <col min="6406" max="6406" width="12.42578125" style="2" bestFit="1" customWidth="1"/>
    <col min="6407" max="6407" width="9.140625" style="2"/>
    <col min="6408" max="6408" width="15" style="2" bestFit="1" customWidth="1"/>
    <col min="6409" max="6409" width="9.140625" style="2"/>
    <col min="6410" max="6410" width="10.5703125" style="2" bestFit="1" customWidth="1"/>
    <col min="6411" max="6411" width="11.28515625" style="2" bestFit="1" customWidth="1"/>
    <col min="6412" max="6412" width="10.140625" style="2" bestFit="1" customWidth="1"/>
    <col min="6413" max="6413" width="9.140625" style="2"/>
    <col min="6414" max="6414" width="14.7109375" style="2" bestFit="1" customWidth="1"/>
    <col min="6415" max="6656" width="9.140625" style="2"/>
    <col min="6657" max="6657" width="4.140625" style="2" customWidth="1"/>
    <col min="6658" max="6658" width="29.85546875" style="2" customWidth="1"/>
    <col min="6659" max="6661" width="17.85546875" style="2" customWidth="1"/>
    <col min="6662" max="6662" width="12.42578125" style="2" bestFit="1" customWidth="1"/>
    <col min="6663" max="6663" width="9.140625" style="2"/>
    <col min="6664" max="6664" width="15" style="2" bestFit="1" customWidth="1"/>
    <col min="6665" max="6665" width="9.140625" style="2"/>
    <col min="6666" max="6666" width="10.5703125" style="2" bestFit="1" customWidth="1"/>
    <col min="6667" max="6667" width="11.28515625" style="2" bestFit="1" customWidth="1"/>
    <col min="6668" max="6668" width="10.140625" style="2" bestFit="1" customWidth="1"/>
    <col min="6669" max="6669" width="9.140625" style="2"/>
    <col min="6670" max="6670" width="14.7109375" style="2" bestFit="1" customWidth="1"/>
    <col min="6671" max="6912" width="9.140625" style="2"/>
    <col min="6913" max="6913" width="4.140625" style="2" customWidth="1"/>
    <col min="6914" max="6914" width="29.85546875" style="2" customWidth="1"/>
    <col min="6915" max="6917" width="17.85546875" style="2" customWidth="1"/>
    <col min="6918" max="6918" width="12.42578125" style="2" bestFit="1" customWidth="1"/>
    <col min="6919" max="6919" width="9.140625" style="2"/>
    <col min="6920" max="6920" width="15" style="2" bestFit="1" customWidth="1"/>
    <col min="6921" max="6921" width="9.140625" style="2"/>
    <col min="6922" max="6922" width="10.5703125" style="2" bestFit="1" customWidth="1"/>
    <col min="6923" max="6923" width="11.28515625" style="2" bestFit="1" customWidth="1"/>
    <col min="6924" max="6924" width="10.140625" style="2" bestFit="1" customWidth="1"/>
    <col min="6925" max="6925" width="9.140625" style="2"/>
    <col min="6926" max="6926" width="14.7109375" style="2" bestFit="1" customWidth="1"/>
    <col min="6927" max="7168" width="9.140625" style="2"/>
    <col min="7169" max="7169" width="4.140625" style="2" customWidth="1"/>
    <col min="7170" max="7170" width="29.85546875" style="2" customWidth="1"/>
    <col min="7171" max="7173" width="17.85546875" style="2" customWidth="1"/>
    <col min="7174" max="7174" width="12.42578125" style="2" bestFit="1" customWidth="1"/>
    <col min="7175" max="7175" width="9.140625" style="2"/>
    <col min="7176" max="7176" width="15" style="2" bestFit="1" customWidth="1"/>
    <col min="7177" max="7177" width="9.140625" style="2"/>
    <col min="7178" max="7178" width="10.5703125" style="2" bestFit="1" customWidth="1"/>
    <col min="7179" max="7179" width="11.28515625" style="2" bestFit="1" customWidth="1"/>
    <col min="7180" max="7180" width="10.140625" style="2" bestFit="1" customWidth="1"/>
    <col min="7181" max="7181" width="9.140625" style="2"/>
    <col min="7182" max="7182" width="14.7109375" style="2" bestFit="1" customWidth="1"/>
    <col min="7183" max="7424" width="9.140625" style="2"/>
    <col min="7425" max="7425" width="4.140625" style="2" customWidth="1"/>
    <col min="7426" max="7426" width="29.85546875" style="2" customWidth="1"/>
    <col min="7427" max="7429" width="17.85546875" style="2" customWidth="1"/>
    <col min="7430" max="7430" width="12.42578125" style="2" bestFit="1" customWidth="1"/>
    <col min="7431" max="7431" width="9.140625" style="2"/>
    <col min="7432" max="7432" width="15" style="2" bestFit="1" customWidth="1"/>
    <col min="7433" max="7433" width="9.140625" style="2"/>
    <col min="7434" max="7434" width="10.5703125" style="2" bestFit="1" customWidth="1"/>
    <col min="7435" max="7435" width="11.28515625" style="2" bestFit="1" customWidth="1"/>
    <col min="7436" max="7436" width="10.140625" style="2" bestFit="1" customWidth="1"/>
    <col min="7437" max="7437" width="9.140625" style="2"/>
    <col min="7438" max="7438" width="14.7109375" style="2" bestFit="1" customWidth="1"/>
    <col min="7439" max="7680" width="9.140625" style="2"/>
    <col min="7681" max="7681" width="4.140625" style="2" customWidth="1"/>
    <col min="7682" max="7682" width="29.85546875" style="2" customWidth="1"/>
    <col min="7683" max="7685" width="17.85546875" style="2" customWidth="1"/>
    <col min="7686" max="7686" width="12.42578125" style="2" bestFit="1" customWidth="1"/>
    <col min="7687" max="7687" width="9.140625" style="2"/>
    <col min="7688" max="7688" width="15" style="2" bestFit="1" customWidth="1"/>
    <col min="7689" max="7689" width="9.140625" style="2"/>
    <col min="7690" max="7690" width="10.5703125" style="2" bestFit="1" customWidth="1"/>
    <col min="7691" max="7691" width="11.28515625" style="2" bestFit="1" customWidth="1"/>
    <col min="7692" max="7692" width="10.140625" style="2" bestFit="1" customWidth="1"/>
    <col min="7693" max="7693" width="9.140625" style="2"/>
    <col min="7694" max="7694" width="14.7109375" style="2" bestFit="1" customWidth="1"/>
    <col min="7695" max="7936" width="9.140625" style="2"/>
    <col min="7937" max="7937" width="4.140625" style="2" customWidth="1"/>
    <col min="7938" max="7938" width="29.85546875" style="2" customWidth="1"/>
    <col min="7939" max="7941" width="17.85546875" style="2" customWidth="1"/>
    <col min="7942" max="7942" width="12.42578125" style="2" bestFit="1" customWidth="1"/>
    <col min="7943" max="7943" width="9.140625" style="2"/>
    <col min="7944" max="7944" width="15" style="2" bestFit="1" customWidth="1"/>
    <col min="7945" max="7945" width="9.140625" style="2"/>
    <col min="7946" max="7946" width="10.5703125" style="2" bestFit="1" customWidth="1"/>
    <col min="7947" max="7947" width="11.28515625" style="2" bestFit="1" customWidth="1"/>
    <col min="7948" max="7948" width="10.140625" style="2" bestFit="1" customWidth="1"/>
    <col min="7949" max="7949" width="9.140625" style="2"/>
    <col min="7950" max="7950" width="14.7109375" style="2" bestFit="1" customWidth="1"/>
    <col min="7951" max="8192" width="9.140625" style="2"/>
    <col min="8193" max="8193" width="4.140625" style="2" customWidth="1"/>
    <col min="8194" max="8194" width="29.85546875" style="2" customWidth="1"/>
    <col min="8195" max="8197" width="17.85546875" style="2" customWidth="1"/>
    <col min="8198" max="8198" width="12.42578125" style="2" bestFit="1" customWidth="1"/>
    <col min="8199" max="8199" width="9.140625" style="2"/>
    <col min="8200" max="8200" width="15" style="2" bestFit="1" customWidth="1"/>
    <col min="8201" max="8201" width="9.140625" style="2"/>
    <col min="8202" max="8202" width="10.5703125" style="2" bestFit="1" customWidth="1"/>
    <col min="8203" max="8203" width="11.28515625" style="2" bestFit="1" customWidth="1"/>
    <col min="8204" max="8204" width="10.140625" style="2" bestFit="1" customWidth="1"/>
    <col min="8205" max="8205" width="9.140625" style="2"/>
    <col min="8206" max="8206" width="14.7109375" style="2" bestFit="1" customWidth="1"/>
    <col min="8207" max="8448" width="9.140625" style="2"/>
    <col min="8449" max="8449" width="4.140625" style="2" customWidth="1"/>
    <col min="8450" max="8450" width="29.85546875" style="2" customWidth="1"/>
    <col min="8451" max="8453" width="17.85546875" style="2" customWidth="1"/>
    <col min="8454" max="8454" width="12.42578125" style="2" bestFit="1" customWidth="1"/>
    <col min="8455" max="8455" width="9.140625" style="2"/>
    <col min="8456" max="8456" width="15" style="2" bestFit="1" customWidth="1"/>
    <col min="8457" max="8457" width="9.140625" style="2"/>
    <col min="8458" max="8458" width="10.5703125" style="2" bestFit="1" customWidth="1"/>
    <col min="8459" max="8459" width="11.28515625" style="2" bestFit="1" customWidth="1"/>
    <col min="8460" max="8460" width="10.140625" style="2" bestFit="1" customWidth="1"/>
    <col min="8461" max="8461" width="9.140625" style="2"/>
    <col min="8462" max="8462" width="14.7109375" style="2" bestFit="1" customWidth="1"/>
    <col min="8463" max="8704" width="9.140625" style="2"/>
    <col min="8705" max="8705" width="4.140625" style="2" customWidth="1"/>
    <col min="8706" max="8706" width="29.85546875" style="2" customWidth="1"/>
    <col min="8707" max="8709" width="17.85546875" style="2" customWidth="1"/>
    <col min="8710" max="8710" width="12.42578125" style="2" bestFit="1" customWidth="1"/>
    <col min="8711" max="8711" width="9.140625" style="2"/>
    <col min="8712" max="8712" width="15" style="2" bestFit="1" customWidth="1"/>
    <col min="8713" max="8713" width="9.140625" style="2"/>
    <col min="8714" max="8714" width="10.5703125" style="2" bestFit="1" customWidth="1"/>
    <col min="8715" max="8715" width="11.28515625" style="2" bestFit="1" customWidth="1"/>
    <col min="8716" max="8716" width="10.140625" style="2" bestFit="1" customWidth="1"/>
    <col min="8717" max="8717" width="9.140625" style="2"/>
    <col min="8718" max="8718" width="14.7109375" style="2" bestFit="1" customWidth="1"/>
    <col min="8719" max="8960" width="9.140625" style="2"/>
    <col min="8961" max="8961" width="4.140625" style="2" customWidth="1"/>
    <col min="8962" max="8962" width="29.85546875" style="2" customWidth="1"/>
    <col min="8963" max="8965" width="17.85546875" style="2" customWidth="1"/>
    <col min="8966" max="8966" width="12.42578125" style="2" bestFit="1" customWidth="1"/>
    <col min="8967" max="8967" width="9.140625" style="2"/>
    <col min="8968" max="8968" width="15" style="2" bestFit="1" customWidth="1"/>
    <col min="8969" max="8969" width="9.140625" style="2"/>
    <col min="8970" max="8970" width="10.5703125" style="2" bestFit="1" customWidth="1"/>
    <col min="8971" max="8971" width="11.28515625" style="2" bestFit="1" customWidth="1"/>
    <col min="8972" max="8972" width="10.140625" style="2" bestFit="1" customWidth="1"/>
    <col min="8973" max="8973" width="9.140625" style="2"/>
    <col min="8974" max="8974" width="14.7109375" style="2" bestFit="1" customWidth="1"/>
    <col min="8975" max="9216" width="9.140625" style="2"/>
    <col min="9217" max="9217" width="4.140625" style="2" customWidth="1"/>
    <col min="9218" max="9218" width="29.85546875" style="2" customWidth="1"/>
    <col min="9219" max="9221" width="17.85546875" style="2" customWidth="1"/>
    <col min="9222" max="9222" width="12.42578125" style="2" bestFit="1" customWidth="1"/>
    <col min="9223" max="9223" width="9.140625" style="2"/>
    <col min="9224" max="9224" width="15" style="2" bestFit="1" customWidth="1"/>
    <col min="9225" max="9225" width="9.140625" style="2"/>
    <col min="9226" max="9226" width="10.5703125" style="2" bestFit="1" customWidth="1"/>
    <col min="9227" max="9227" width="11.28515625" style="2" bestFit="1" customWidth="1"/>
    <col min="9228" max="9228" width="10.140625" style="2" bestFit="1" customWidth="1"/>
    <col min="9229" max="9229" width="9.140625" style="2"/>
    <col min="9230" max="9230" width="14.7109375" style="2" bestFit="1" customWidth="1"/>
    <col min="9231" max="9472" width="9.140625" style="2"/>
    <col min="9473" max="9473" width="4.140625" style="2" customWidth="1"/>
    <col min="9474" max="9474" width="29.85546875" style="2" customWidth="1"/>
    <col min="9475" max="9477" width="17.85546875" style="2" customWidth="1"/>
    <col min="9478" max="9478" width="12.42578125" style="2" bestFit="1" customWidth="1"/>
    <col min="9479" max="9479" width="9.140625" style="2"/>
    <col min="9480" max="9480" width="15" style="2" bestFit="1" customWidth="1"/>
    <col min="9481" max="9481" width="9.140625" style="2"/>
    <col min="9482" max="9482" width="10.5703125" style="2" bestFit="1" customWidth="1"/>
    <col min="9483" max="9483" width="11.28515625" style="2" bestFit="1" customWidth="1"/>
    <col min="9484" max="9484" width="10.140625" style="2" bestFit="1" customWidth="1"/>
    <col min="9485" max="9485" width="9.140625" style="2"/>
    <col min="9486" max="9486" width="14.7109375" style="2" bestFit="1" customWidth="1"/>
    <col min="9487" max="9728" width="9.140625" style="2"/>
    <col min="9729" max="9729" width="4.140625" style="2" customWidth="1"/>
    <col min="9730" max="9730" width="29.85546875" style="2" customWidth="1"/>
    <col min="9731" max="9733" width="17.85546875" style="2" customWidth="1"/>
    <col min="9734" max="9734" width="12.42578125" style="2" bestFit="1" customWidth="1"/>
    <col min="9735" max="9735" width="9.140625" style="2"/>
    <col min="9736" max="9736" width="15" style="2" bestFit="1" customWidth="1"/>
    <col min="9737" max="9737" width="9.140625" style="2"/>
    <col min="9738" max="9738" width="10.5703125" style="2" bestFit="1" customWidth="1"/>
    <col min="9739" max="9739" width="11.28515625" style="2" bestFit="1" customWidth="1"/>
    <col min="9740" max="9740" width="10.140625" style="2" bestFit="1" customWidth="1"/>
    <col min="9741" max="9741" width="9.140625" style="2"/>
    <col min="9742" max="9742" width="14.7109375" style="2" bestFit="1" customWidth="1"/>
    <col min="9743" max="9984" width="9.140625" style="2"/>
    <col min="9985" max="9985" width="4.140625" style="2" customWidth="1"/>
    <col min="9986" max="9986" width="29.85546875" style="2" customWidth="1"/>
    <col min="9987" max="9989" width="17.85546875" style="2" customWidth="1"/>
    <col min="9990" max="9990" width="12.42578125" style="2" bestFit="1" customWidth="1"/>
    <col min="9991" max="9991" width="9.140625" style="2"/>
    <col min="9992" max="9992" width="15" style="2" bestFit="1" customWidth="1"/>
    <col min="9993" max="9993" width="9.140625" style="2"/>
    <col min="9994" max="9994" width="10.5703125" style="2" bestFit="1" customWidth="1"/>
    <col min="9995" max="9995" width="11.28515625" style="2" bestFit="1" customWidth="1"/>
    <col min="9996" max="9996" width="10.140625" style="2" bestFit="1" customWidth="1"/>
    <col min="9997" max="9997" width="9.140625" style="2"/>
    <col min="9998" max="9998" width="14.7109375" style="2" bestFit="1" customWidth="1"/>
    <col min="9999" max="10240" width="9.140625" style="2"/>
    <col min="10241" max="10241" width="4.140625" style="2" customWidth="1"/>
    <col min="10242" max="10242" width="29.85546875" style="2" customWidth="1"/>
    <col min="10243" max="10245" width="17.85546875" style="2" customWidth="1"/>
    <col min="10246" max="10246" width="12.42578125" style="2" bestFit="1" customWidth="1"/>
    <col min="10247" max="10247" width="9.140625" style="2"/>
    <col min="10248" max="10248" width="15" style="2" bestFit="1" customWidth="1"/>
    <col min="10249" max="10249" width="9.140625" style="2"/>
    <col min="10250" max="10250" width="10.5703125" style="2" bestFit="1" customWidth="1"/>
    <col min="10251" max="10251" width="11.28515625" style="2" bestFit="1" customWidth="1"/>
    <col min="10252" max="10252" width="10.140625" style="2" bestFit="1" customWidth="1"/>
    <col min="10253" max="10253" width="9.140625" style="2"/>
    <col min="10254" max="10254" width="14.7109375" style="2" bestFit="1" customWidth="1"/>
    <col min="10255" max="10496" width="9.140625" style="2"/>
    <col min="10497" max="10497" width="4.140625" style="2" customWidth="1"/>
    <col min="10498" max="10498" width="29.85546875" style="2" customWidth="1"/>
    <col min="10499" max="10501" width="17.85546875" style="2" customWidth="1"/>
    <col min="10502" max="10502" width="12.42578125" style="2" bestFit="1" customWidth="1"/>
    <col min="10503" max="10503" width="9.140625" style="2"/>
    <col min="10504" max="10504" width="15" style="2" bestFit="1" customWidth="1"/>
    <col min="10505" max="10505" width="9.140625" style="2"/>
    <col min="10506" max="10506" width="10.5703125" style="2" bestFit="1" customWidth="1"/>
    <col min="10507" max="10507" width="11.28515625" style="2" bestFit="1" customWidth="1"/>
    <col min="10508" max="10508" width="10.140625" style="2" bestFit="1" customWidth="1"/>
    <col min="10509" max="10509" width="9.140625" style="2"/>
    <col min="10510" max="10510" width="14.7109375" style="2" bestFit="1" customWidth="1"/>
    <col min="10511" max="10752" width="9.140625" style="2"/>
    <col min="10753" max="10753" width="4.140625" style="2" customWidth="1"/>
    <col min="10754" max="10754" width="29.85546875" style="2" customWidth="1"/>
    <col min="10755" max="10757" width="17.85546875" style="2" customWidth="1"/>
    <col min="10758" max="10758" width="12.42578125" style="2" bestFit="1" customWidth="1"/>
    <col min="10759" max="10759" width="9.140625" style="2"/>
    <col min="10760" max="10760" width="15" style="2" bestFit="1" customWidth="1"/>
    <col min="10761" max="10761" width="9.140625" style="2"/>
    <col min="10762" max="10762" width="10.5703125" style="2" bestFit="1" customWidth="1"/>
    <col min="10763" max="10763" width="11.28515625" style="2" bestFit="1" customWidth="1"/>
    <col min="10764" max="10764" width="10.140625" style="2" bestFit="1" customWidth="1"/>
    <col min="10765" max="10765" width="9.140625" style="2"/>
    <col min="10766" max="10766" width="14.7109375" style="2" bestFit="1" customWidth="1"/>
    <col min="10767" max="11008" width="9.140625" style="2"/>
    <col min="11009" max="11009" width="4.140625" style="2" customWidth="1"/>
    <col min="11010" max="11010" width="29.85546875" style="2" customWidth="1"/>
    <col min="11011" max="11013" width="17.85546875" style="2" customWidth="1"/>
    <col min="11014" max="11014" width="12.42578125" style="2" bestFit="1" customWidth="1"/>
    <col min="11015" max="11015" width="9.140625" style="2"/>
    <col min="11016" max="11016" width="15" style="2" bestFit="1" customWidth="1"/>
    <col min="11017" max="11017" width="9.140625" style="2"/>
    <col min="11018" max="11018" width="10.5703125" style="2" bestFit="1" customWidth="1"/>
    <col min="11019" max="11019" width="11.28515625" style="2" bestFit="1" customWidth="1"/>
    <col min="11020" max="11020" width="10.140625" style="2" bestFit="1" customWidth="1"/>
    <col min="11021" max="11021" width="9.140625" style="2"/>
    <col min="11022" max="11022" width="14.7109375" style="2" bestFit="1" customWidth="1"/>
    <col min="11023" max="11264" width="9.140625" style="2"/>
    <col min="11265" max="11265" width="4.140625" style="2" customWidth="1"/>
    <col min="11266" max="11266" width="29.85546875" style="2" customWidth="1"/>
    <col min="11267" max="11269" width="17.85546875" style="2" customWidth="1"/>
    <col min="11270" max="11270" width="12.42578125" style="2" bestFit="1" customWidth="1"/>
    <col min="11271" max="11271" width="9.140625" style="2"/>
    <col min="11272" max="11272" width="15" style="2" bestFit="1" customWidth="1"/>
    <col min="11273" max="11273" width="9.140625" style="2"/>
    <col min="11274" max="11274" width="10.5703125" style="2" bestFit="1" customWidth="1"/>
    <col min="11275" max="11275" width="11.28515625" style="2" bestFit="1" customWidth="1"/>
    <col min="11276" max="11276" width="10.140625" style="2" bestFit="1" customWidth="1"/>
    <col min="11277" max="11277" width="9.140625" style="2"/>
    <col min="11278" max="11278" width="14.7109375" style="2" bestFit="1" customWidth="1"/>
    <col min="11279" max="11520" width="9.140625" style="2"/>
    <col min="11521" max="11521" width="4.140625" style="2" customWidth="1"/>
    <col min="11522" max="11522" width="29.85546875" style="2" customWidth="1"/>
    <col min="11523" max="11525" width="17.85546875" style="2" customWidth="1"/>
    <col min="11526" max="11526" width="12.42578125" style="2" bestFit="1" customWidth="1"/>
    <col min="11527" max="11527" width="9.140625" style="2"/>
    <col min="11528" max="11528" width="15" style="2" bestFit="1" customWidth="1"/>
    <col min="11529" max="11529" width="9.140625" style="2"/>
    <col min="11530" max="11530" width="10.5703125" style="2" bestFit="1" customWidth="1"/>
    <col min="11531" max="11531" width="11.28515625" style="2" bestFit="1" customWidth="1"/>
    <col min="11532" max="11532" width="10.140625" style="2" bestFit="1" customWidth="1"/>
    <col min="11533" max="11533" width="9.140625" style="2"/>
    <col min="11534" max="11534" width="14.7109375" style="2" bestFit="1" customWidth="1"/>
    <col min="11535" max="11776" width="9.140625" style="2"/>
    <col min="11777" max="11777" width="4.140625" style="2" customWidth="1"/>
    <col min="11778" max="11778" width="29.85546875" style="2" customWidth="1"/>
    <col min="11779" max="11781" width="17.85546875" style="2" customWidth="1"/>
    <col min="11782" max="11782" width="12.42578125" style="2" bestFit="1" customWidth="1"/>
    <col min="11783" max="11783" width="9.140625" style="2"/>
    <col min="11784" max="11784" width="15" style="2" bestFit="1" customWidth="1"/>
    <col min="11785" max="11785" width="9.140625" style="2"/>
    <col min="11786" max="11786" width="10.5703125" style="2" bestFit="1" customWidth="1"/>
    <col min="11787" max="11787" width="11.28515625" style="2" bestFit="1" customWidth="1"/>
    <col min="11788" max="11788" width="10.140625" style="2" bestFit="1" customWidth="1"/>
    <col min="11789" max="11789" width="9.140625" style="2"/>
    <col min="11790" max="11790" width="14.7109375" style="2" bestFit="1" customWidth="1"/>
    <col min="11791" max="12032" width="9.140625" style="2"/>
    <col min="12033" max="12033" width="4.140625" style="2" customWidth="1"/>
    <col min="12034" max="12034" width="29.85546875" style="2" customWidth="1"/>
    <col min="12035" max="12037" width="17.85546875" style="2" customWidth="1"/>
    <col min="12038" max="12038" width="12.42578125" style="2" bestFit="1" customWidth="1"/>
    <col min="12039" max="12039" width="9.140625" style="2"/>
    <col min="12040" max="12040" width="15" style="2" bestFit="1" customWidth="1"/>
    <col min="12041" max="12041" width="9.140625" style="2"/>
    <col min="12042" max="12042" width="10.5703125" style="2" bestFit="1" customWidth="1"/>
    <col min="12043" max="12043" width="11.28515625" style="2" bestFit="1" customWidth="1"/>
    <col min="12044" max="12044" width="10.140625" style="2" bestFit="1" customWidth="1"/>
    <col min="12045" max="12045" width="9.140625" style="2"/>
    <col min="12046" max="12046" width="14.7109375" style="2" bestFit="1" customWidth="1"/>
    <col min="12047" max="12288" width="9.140625" style="2"/>
    <col min="12289" max="12289" width="4.140625" style="2" customWidth="1"/>
    <col min="12290" max="12290" width="29.85546875" style="2" customWidth="1"/>
    <col min="12291" max="12293" width="17.85546875" style="2" customWidth="1"/>
    <col min="12294" max="12294" width="12.42578125" style="2" bestFit="1" customWidth="1"/>
    <col min="12295" max="12295" width="9.140625" style="2"/>
    <col min="12296" max="12296" width="15" style="2" bestFit="1" customWidth="1"/>
    <col min="12297" max="12297" width="9.140625" style="2"/>
    <col min="12298" max="12298" width="10.5703125" style="2" bestFit="1" customWidth="1"/>
    <col min="12299" max="12299" width="11.28515625" style="2" bestFit="1" customWidth="1"/>
    <col min="12300" max="12300" width="10.140625" style="2" bestFit="1" customWidth="1"/>
    <col min="12301" max="12301" width="9.140625" style="2"/>
    <col min="12302" max="12302" width="14.7109375" style="2" bestFit="1" customWidth="1"/>
    <col min="12303" max="12544" width="9.140625" style="2"/>
    <col min="12545" max="12545" width="4.140625" style="2" customWidth="1"/>
    <col min="12546" max="12546" width="29.85546875" style="2" customWidth="1"/>
    <col min="12547" max="12549" width="17.85546875" style="2" customWidth="1"/>
    <col min="12550" max="12550" width="12.42578125" style="2" bestFit="1" customWidth="1"/>
    <col min="12551" max="12551" width="9.140625" style="2"/>
    <col min="12552" max="12552" width="15" style="2" bestFit="1" customWidth="1"/>
    <col min="12553" max="12553" width="9.140625" style="2"/>
    <col min="12554" max="12554" width="10.5703125" style="2" bestFit="1" customWidth="1"/>
    <col min="12555" max="12555" width="11.28515625" style="2" bestFit="1" customWidth="1"/>
    <col min="12556" max="12556" width="10.140625" style="2" bestFit="1" customWidth="1"/>
    <col min="12557" max="12557" width="9.140625" style="2"/>
    <col min="12558" max="12558" width="14.7109375" style="2" bestFit="1" customWidth="1"/>
    <col min="12559" max="12800" width="9.140625" style="2"/>
    <col min="12801" max="12801" width="4.140625" style="2" customWidth="1"/>
    <col min="12802" max="12802" width="29.85546875" style="2" customWidth="1"/>
    <col min="12803" max="12805" width="17.85546875" style="2" customWidth="1"/>
    <col min="12806" max="12806" width="12.42578125" style="2" bestFit="1" customWidth="1"/>
    <col min="12807" max="12807" width="9.140625" style="2"/>
    <col min="12808" max="12808" width="15" style="2" bestFit="1" customWidth="1"/>
    <col min="12809" max="12809" width="9.140625" style="2"/>
    <col min="12810" max="12810" width="10.5703125" style="2" bestFit="1" customWidth="1"/>
    <col min="12811" max="12811" width="11.28515625" style="2" bestFit="1" customWidth="1"/>
    <col min="12812" max="12812" width="10.140625" style="2" bestFit="1" customWidth="1"/>
    <col min="12813" max="12813" width="9.140625" style="2"/>
    <col min="12814" max="12814" width="14.7109375" style="2" bestFit="1" customWidth="1"/>
    <col min="12815" max="13056" width="9.140625" style="2"/>
    <col min="13057" max="13057" width="4.140625" style="2" customWidth="1"/>
    <col min="13058" max="13058" width="29.85546875" style="2" customWidth="1"/>
    <col min="13059" max="13061" width="17.85546875" style="2" customWidth="1"/>
    <col min="13062" max="13062" width="12.42578125" style="2" bestFit="1" customWidth="1"/>
    <col min="13063" max="13063" width="9.140625" style="2"/>
    <col min="13064" max="13064" width="15" style="2" bestFit="1" customWidth="1"/>
    <col min="13065" max="13065" width="9.140625" style="2"/>
    <col min="13066" max="13066" width="10.5703125" style="2" bestFit="1" customWidth="1"/>
    <col min="13067" max="13067" width="11.28515625" style="2" bestFit="1" customWidth="1"/>
    <col min="13068" max="13068" width="10.140625" style="2" bestFit="1" customWidth="1"/>
    <col min="13069" max="13069" width="9.140625" style="2"/>
    <col min="13070" max="13070" width="14.7109375" style="2" bestFit="1" customWidth="1"/>
    <col min="13071" max="13312" width="9.140625" style="2"/>
    <col min="13313" max="13313" width="4.140625" style="2" customWidth="1"/>
    <col min="13314" max="13314" width="29.85546875" style="2" customWidth="1"/>
    <col min="13315" max="13317" width="17.85546875" style="2" customWidth="1"/>
    <col min="13318" max="13318" width="12.42578125" style="2" bestFit="1" customWidth="1"/>
    <col min="13319" max="13319" width="9.140625" style="2"/>
    <col min="13320" max="13320" width="15" style="2" bestFit="1" customWidth="1"/>
    <col min="13321" max="13321" width="9.140625" style="2"/>
    <col min="13322" max="13322" width="10.5703125" style="2" bestFit="1" customWidth="1"/>
    <col min="13323" max="13323" width="11.28515625" style="2" bestFit="1" customWidth="1"/>
    <col min="13324" max="13324" width="10.140625" style="2" bestFit="1" customWidth="1"/>
    <col min="13325" max="13325" width="9.140625" style="2"/>
    <col min="13326" max="13326" width="14.7109375" style="2" bestFit="1" customWidth="1"/>
    <col min="13327" max="13568" width="9.140625" style="2"/>
    <col min="13569" max="13569" width="4.140625" style="2" customWidth="1"/>
    <col min="13570" max="13570" width="29.85546875" style="2" customWidth="1"/>
    <col min="13571" max="13573" width="17.85546875" style="2" customWidth="1"/>
    <col min="13574" max="13574" width="12.42578125" style="2" bestFit="1" customWidth="1"/>
    <col min="13575" max="13575" width="9.140625" style="2"/>
    <col min="13576" max="13576" width="15" style="2" bestFit="1" customWidth="1"/>
    <col min="13577" max="13577" width="9.140625" style="2"/>
    <col min="13578" max="13578" width="10.5703125" style="2" bestFit="1" customWidth="1"/>
    <col min="13579" max="13579" width="11.28515625" style="2" bestFit="1" customWidth="1"/>
    <col min="13580" max="13580" width="10.140625" style="2" bestFit="1" customWidth="1"/>
    <col min="13581" max="13581" width="9.140625" style="2"/>
    <col min="13582" max="13582" width="14.7109375" style="2" bestFit="1" customWidth="1"/>
    <col min="13583" max="13824" width="9.140625" style="2"/>
    <col min="13825" max="13825" width="4.140625" style="2" customWidth="1"/>
    <col min="13826" max="13826" width="29.85546875" style="2" customWidth="1"/>
    <col min="13827" max="13829" width="17.85546875" style="2" customWidth="1"/>
    <col min="13830" max="13830" width="12.42578125" style="2" bestFit="1" customWidth="1"/>
    <col min="13831" max="13831" width="9.140625" style="2"/>
    <col min="13832" max="13832" width="15" style="2" bestFit="1" customWidth="1"/>
    <col min="13833" max="13833" width="9.140625" style="2"/>
    <col min="13834" max="13834" width="10.5703125" style="2" bestFit="1" customWidth="1"/>
    <col min="13835" max="13835" width="11.28515625" style="2" bestFit="1" customWidth="1"/>
    <col min="13836" max="13836" width="10.140625" style="2" bestFit="1" customWidth="1"/>
    <col min="13837" max="13837" width="9.140625" style="2"/>
    <col min="13838" max="13838" width="14.7109375" style="2" bestFit="1" customWidth="1"/>
    <col min="13839" max="14080" width="9.140625" style="2"/>
    <col min="14081" max="14081" width="4.140625" style="2" customWidth="1"/>
    <col min="14082" max="14082" width="29.85546875" style="2" customWidth="1"/>
    <col min="14083" max="14085" width="17.85546875" style="2" customWidth="1"/>
    <col min="14086" max="14086" width="12.42578125" style="2" bestFit="1" customWidth="1"/>
    <col min="14087" max="14087" width="9.140625" style="2"/>
    <col min="14088" max="14088" width="15" style="2" bestFit="1" customWidth="1"/>
    <col min="14089" max="14089" width="9.140625" style="2"/>
    <col min="14090" max="14090" width="10.5703125" style="2" bestFit="1" customWidth="1"/>
    <col min="14091" max="14091" width="11.28515625" style="2" bestFit="1" customWidth="1"/>
    <col min="14092" max="14092" width="10.140625" style="2" bestFit="1" customWidth="1"/>
    <col min="14093" max="14093" width="9.140625" style="2"/>
    <col min="14094" max="14094" width="14.7109375" style="2" bestFit="1" customWidth="1"/>
    <col min="14095" max="14336" width="9.140625" style="2"/>
    <col min="14337" max="14337" width="4.140625" style="2" customWidth="1"/>
    <col min="14338" max="14338" width="29.85546875" style="2" customWidth="1"/>
    <col min="14339" max="14341" width="17.85546875" style="2" customWidth="1"/>
    <col min="14342" max="14342" width="12.42578125" style="2" bestFit="1" customWidth="1"/>
    <col min="14343" max="14343" width="9.140625" style="2"/>
    <col min="14344" max="14344" width="15" style="2" bestFit="1" customWidth="1"/>
    <col min="14345" max="14345" width="9.140625" style="2"/>
    <col min="14346" max="14346" width="10.5703125" style="2" bestFit="1" customWidth="1"/>
    <col min="14347" max="14347" width="11.28515625" style="2" bestFit="1" customWidth="1"/>
    <col min="14348" max="14348" width="10.140625" style="2" bestFit="1" customWidth="1"/>
    <col min="14349" max="14349" width="9.140625" style="2"/>
    <col min="14350" max="14350" width="14.7109375" style="2" bestFit="1" customWidth="1"/>
    <col min="14351" max="14592" width="9.140625" style="2"/>
    <col min="14593" max="14593" width="4.140625" style="2" customWidth="1"/>
    <col min="14594" max="14594" width="29.85546875" style="2" customWidth="1"/>
    <col min="14595" max="14597" width="17.85546875" style="2" customWidth="1"/>
    <col min="14598" max="14598" width="12.42578125" style="2" bestFit="1" customWidth="1"/>
    <col min="14599" max="14599" width="9.140625" style="2"/>
    <col min="14600" max="14600" width="15" style="2" bestFit="1" customWidth="1"/>
    <col min="14601" max="14601" width="9.140625" style="2"/>
    <col min="14602" max="14602" width="10.5703125" style="2" bestFit="1" customWidth="1"/>
    <col min="14603" max="14603" width="11.28515625" style="2" bestFit="1" customWidth="1"/>
    <col min="14604" max="14604" width="10.140625" style="2" bestFit="1" customWidth="1"/>
    <col min="14605" max="14605" width="9.140625" style="2"/>
    <col min="14606" max="14606" width="14.7109375" style="2" bestFit="1" customWidth="1"/>
    <col min="14607" max="14848" width="9.140625" style="2"/>
    <col min="14849" max="14849" width="4.140625" style="2" customWidth="1"/>
    <col min="14850" max="14850" width="29.85546875" style="2" customWidth="1"/>
    <col min="14851" max="14853" width="17.85546875" style="2" customWidth="1"/>
    <col min="14854" max="14854" width="12.42578125" style="2" bestFit="1" customWidth="1"/>
    <col min="14855" max="14855" width="9.140625" style="2"/>
    <col min="14856" max="14856" width="15" style="2" bestFit="1" customWidth="1"/>
    <col min="14857" max="14857" width="9.140625" style="2"/>
    <col min="14858" max="14858" width="10.5703125" style="2" bestFit="1" customWidth="1"/>
    <col min="14859" max="14859" width="11.28515625" style="2" bestFit="1" customWidth="1"/>
    <col min="14860" max="14860" width="10.140625" style="2" bestFit="1" customWidth="1"/>
    <col min="14861" max="14861" width="9.140625" style="2"/>
    <col min="14862" max="14862" width="14.7109375" style="2" bestFit="1" customWidth="1"/>
    <col min="14863" max="15104" width="9.140625" style="2"/>
    <col min="15105" max="15105" width="4.140625" style="2" customWidth="1"/>
    <col min="15106" max="15106" width="29.85546875" style="2" customWidth="1"/>
    <col min="15107" max="15109" width="17.85546875" style="2" customWidth="1"/>
    <col min="15110" max="15110" width="12.42578125" style="2" bestFit="1" customWidth="1"/>
    <col min="15111" max="15111" width="9.140625" style="2"/>
    <col min="15112" max="15112" width="15" style="2" bestFit="1" customWidth="1"/>
    <col min="15113" max="15113" width="9.140625" style="2"/>
    <col min="15114" max="15114" width="10.5703125" style="2" bestFit="1" customWidth="1"/>
    <col min="15115" max="15115" width="11.28515625" style="2" bestFit="1" customWidth="1"/>
    <col min="15116" max="15116" width="10.140625" style="2" bestFit="1" customWidth="1"/>
    <col min="15117" max="15117" width="9.140625" style="2"/>
    <col min="15118" max="15118" width="14.7109375" style="2" bestFit="1" customWidth="1"/>
    <col min="15119" max="15360" width="9.140625" style="2"/>
    <col min="15361" max="15361" width="4.140625" style="2" customWidth="1"/>
    <col min="15362" max="15362" width="29.85546875" style="2" customWidth="1"/>
    <col min="15363" max="15365" width="17.85546875" style="2" customWidth="1"/>
    <col min="15366" max="15366" width="12.42578125" style="2" bestFit="1" customWidth="1"/>
    <col min="15367" max="15367" width="9.140625" style="2"/>
    <col min="15368" max="15368" width="15" style="2" bestFit="1" customWidth="1"/>
    <col min="15369" max="15369" width="9.140625" style="2"/>
    <col min="15370" max="15370" width="10.5703125" style="2" bestFit="1" customWidth="1"/>
    <col min="15371" max="15371" width="11.28515625" style="2" bestFit="1" customWidth="1"/>
    <col min="15372" max="15372" width="10.140625" style="2" bestFit="1" customWidth="1"/>
    <col min="15373" max="15373" width="9.140625" style="2"/>
    <col min="15374" max="15374" width="14.7109375" style="2" bestFit="1" customWidth="1"/>
    <col min="15375" max="15616" width="9.140625" style="2"/>
    <col min="15617" max="15617" width="4.140625" style="2" customWidth="1"/>
    <col min="15618" max="15618" width="29.85546875" style="2" customWidth="1"/>
    <col min="15619" max="15621" width="17.85546875" style="2" customWidth="1"/>
    <col min="15622" max="15622" width="12.42578125" style="2" bestFit="1" customWidth="1"/>
    <col min="15623" max="15623" width="9.140625" style="2"/>
    <col min="15624" max="15624" width="15" style="2" bestFit="1" customWidth="1"/>
    <col min="15625" max="15625" width="9.140625" style="2"/>
    <col min="15626" max="15626" width="10.5703125" style="2" bestFit="1" customWidth="1"/>
    <col min="15627" max="15627" width="11.28515625" style="2" bestFit="1" customWidth="1"/>
    <col min="15628" max="15628" width="10.140625" style="2" bestFit="1" customWidth="1"/>
    <col min="15629" max="15629" width="9.140625" style="2"/>
    <col min="15630" max="15630" width="14.7109375" style="2" bestFit="1" customWidth="1"/>
    <col min="15631" max="15872" width="9.140625" style="2"/>
    <col min="15873" max="15873" width="4.140625" style="2" customWidth="1"/>
    <col min="15874" max="15874" width="29.85546875" style="2" customWidth="1"/>
    <col min="15875" max="15877" width="17.85546875" style="2" customWidth="1"/>
    <col min="15878" max="15878" width="12.42578125" style="2" bestFit="1" customWidth="1"/>
    <col min="15879" max="15879" width="9.140625" style="2"/>
    <col min="15880" max="15880" width="15" style="2" bestFit="1" customWidth="1"/>
    <col min="15881" max="15881" width="9.140625" style="2"/>
    <col min="15882" max="15882" width="10.5703125" style="2" bestFit="1" customWidth="1"/>
    <col min="15883" max="15883" width="11.28515625" style="2" bestFit="1" customWidth="1"/>
    <col min="15884" max="15884" width="10.140625" style="2" bestFit="1" customWidth="1"/>
    <col min="15885" max="15885" width="9.140625" style="2"/>
    <col min="15886" max="15886" width="14.7109375" style="2" bestFit="1" customWidth="1"/>
    <col min="15887" max="16128" width="9.140625" style="2"/>
    <col min="16129" max="16129" width="4.140625" style="2" customWidth="1"/>
    <col min="16130" max="16130" width="29.85546875" style="2" customWidth="1"/>
    <col min="16131" max="16133" width="17.85546875" style="2" customWidth="1"/>
    <col min="16134" max="16134" width="12.42578125" style="2" bestFit="1" customWidth="1"/>
    <col min="16135" max="16135" width="9.140625" style="2"/>
    <col min="16136" max="16136" width="15" style="2" bestFit="1" customWidth="1"/>
    <col min="16137" max="16137" width="9.140625" style="2"/>
    <col min="16138" max="16138" width="10.5703125" style="2" bestFit="1" customWidth="1"/>
    <col min="16139" max="16139" width="11.28515625" style="2" bestFit="1" customWidth="1"/>
    <col min="16140" max="16140" width="10.140625" style="2" bestFit="1" customWidth="1"/>
    <col min="16141" max="16141" width="9.140625" style="2"/>
    <col min="16142" max="16142" width="14.7109375" style="2" bestFit="1" customWidth="1"/>
    <col min="16143" max="16384" width="9.140625" style="2"/>
  </cols>
  <sheetData>
    <row r="1" spans="1:14" ht="45" x14ac:dyDescent="0.25">
      <c r="A1" s="52" t="s">
        <v>33</v>
      </c>
      <c r="B1" s="52"/>
      <c r="C1" s="1" t="s">
        <v>34</v>
      </c>
      <c r="D1" s="1" t="s">
        <v>35</v>
      </c>
      <c r="E1" s="1" t="s">
        <v>32</v>
      </c>
      <c r="F1" s="1" t="s">
        <v>31</v>
      </c>
    </row>
    <row r="2" spans="1:14" s="8" customFormat="1" x14ac:dyDescent="0.25">
      <c r="A2" s="3">
        <v>1</v>
      </c>
      <c r="B2" s="3">
        <v>2</v>
      </c>
      <c r="C2" s="4">
        <v>3</v>
      </c>
      <c r="D2" s="5">
        <v>4</v>
      </c>
      <c r="E2" s="6" t="s">
        <v>0</v>
      </c>
      <c r="F2" s="7" t="s">
        <v>1</v>
      </c>
    </row>
    <row r="3" spans="1:14" x14ac:dyDescent="0.25">
      <c r="A3" s="9">
        <v>40</v>
      </c>
      <c r="B3" s="9" t="s">
        <v>3</v>
      </c>
      <c r="C3" s="9">
        <f>SUM(C4:C6)</f>
        <v>6768435000</v>
      </c>
      <c r="D3" s="9">
        <f>SUM(D4:D6)</f>
        <v>2601692109</v>
      </c>
      <c r="E3" s="9">
        <f>SUM(E4:E6)</f>
        <v>4166742891</v>
      </c>
      <c r="F3" s="10">
        <f>D3/C3</f>
        <v>0.38438606694161942</v>
      </c>
    </row>
    <row r="4" spans="1:14" x14ac:dyDescent="0.25">
      <c r="A4" s="11">
        <v>401</v>
      </c>
      <c r="B4" s="12" t="s">
        <v>4</v>
      </c>
      <c r="C4" s="13">
        <f>[1]realizacija!H6+[1]realizacija!H140+[1]realizacija!H215+[1]realizacija!H393</f>
        <v>4405077000</v>
      </c>
      <c r="D4" s="13">
        <f>[1]realizacija!J6+[1]realizacija!J140+[1]realizacija!J215+[1]realizacija!J392</f>
        <v>1794428447</v>
      </c>
      <c r="E4" s="13">
        <f t="shared" ref="E4:E27" si="0">C4-D4</f>
        <v>2610648553</v>
      </c>
      <c r="F4" s="14">
        <f t="shared" ref="F4:F29" si="1">D4/C4</f>
        <v>0.40735461536767686</v>
      </c>
      <c r="H4" s="15"/>
      <c r="J4" s="16"/>
      <c r="L4" s="16"/>
    </row>
    <row r="5" spans="1:14" ht="30" x14ac:dyDescent="0.25">
      <c r="A5" s="17">
        <v>402</v>
      </c>
      <c r="B5" s="12" t="s">
        <v>5</v>
      </c>
      <c r="C5" s="13">
        <f>[1]realizacija!H11+[1]realizacija!H143+[1]realizacija!H219+[1]realizacija!H395</f>
        <v>2155428000</v>
      </c>
      <c r="D5" s="13">
        <f>[1]realizacija!J11+[1]realizacija!J143+[1]realizacija!J219+[1]realizacija!J395</f>
        <v>806871794</v>
      </c>
      <c r="E5" s="13">
        <f t="shared" si="0"/>
        <v>1348556206</v>
      </c>
      <c r="F5" s="14">
        <f t="shared" si="1"/>
        <v>0.37434411819833463</v>
      </c>
      <c r="H5" s="15"/>
      <c r="J5" s="16"/>
      <c r="K5" s="16"/>
      <c r="L5" s="16"/>
    </row>
    <row r="6" spans="1:14" x14ac:dyDescent="0.25">
      <c r="A6" s="17">
        <v>404</v>
      </c>
      <c r="B6" s="12" t="s">
        <v>6</v>
      </c>
      <c r="C6" s="13">
        <f>[1]realizacija!H17+[1]realizacija!H225</f>
        <v>207930000</v>
      </c>
      <c r="D6" s="13">
        <f>[1]realizacija!J225+[1]realizacija!J17</f>
        <v>391868</v>
      </c>
      <c r="E6" s="13">
        <f t="shared" si="0"/>
        <v>207538132</v>
      </c>
      <c r="F6" s="14">
        <f t="shared" si="1"/>
        <v>1.8846150146683981E-3</v>
      </c>
      <c r="H6" s="18"/>
    </row>
    <row r="7" spans="1:14" ht="45" x14ac:dyDescent="0.25">
      <c r="A7" s="9">
        <v>41</v>
      </c>
      <c r="B7" s="9" t="s">
        <v>7</v>
      </c>
      <c r="C7" s="9">
        <f>C8</f>
        <v>89155865</v>
      </c>
      <c r="D7" s="9">
        <f>D8</f>
        <v>0</v>
      </c>
      <c r="E7" s="9">
        <f>E8</f>
        <v>20755865</v>
      </c>
      <c r="F7" s="10">
        <f>D7/C7</f>
        <v>0</v>
      </c>
      <c r="H7" s="19"/>
    </row>
    <row r="8" spans="1:14" x14ac:dyDescent="0.25">
      <c r="A8" s="11">
        <v>414</v>
      </c>
      <c r="B8" s="12" t="s">
        <v>8</v>
      </c>
      <c r="C8" s="13">
        <f>[1]realizacija!H184+[1]realizacija!H435+68400000</f>
        <v>89155865</v>
      </c>
      <c r="D8" s="13">
        <f>[1]realizacija!J184+[1]realizacija!J435</f>
        <v>0</v>
      </c>
      <c r="E8" s="13">
        <f>[1]realizacija!L184+[1]realizacija!L435</f>
        <v>20755865</v>
      </c>
      <c r="F8" s="14">
        <f>D8/C8</f>
        <v>0</v>
      </c>
    </row>
    <row r="9" spans="1:14" x14ac:dyDescent="0.25">
      <c r="A9" s="9">
        <v>42</v>
      </c>
      <c r="B9" s="9" t="s">
        <v>9</v>
      </c>
      <c r="C9" s="9">
        <f>SUM(C10:C16)</f>
        <v>3507015565</v>
      </c>
      <c r="D9" s="9">
        <f>SUM(D10:D16)</f>
        <v>1478528034</v>
      </c>
      <c r="E9" s="9">
        <f t="shared" si="0"/>
        <v>2028487531</v>
      </c>
      <c r="F9" s="10">
        <f t="shared" si="1"/>
        <v>0.42159152321868865</v>
      </c>
    </row>
    <row r="10" spans="1:14" x14ac:dyDescent="0.25">
      <c r="A10" s="20">
        <v>420</v>
      </c>
      <c r="B10" s="12" t="s">
        <v>10</v>
      </c>
      <c r="C10" s="13">
        <f>[1]realizacija!H20+[1]realizacija!H118+[1]realizacija!H152+[1]realizacija!H229+[1]realizacija!H283+[1]realizacija!H305+[1]realizacija!H412+[1]realizacija!H443+3500000+646000</f>
        <v>251146000</v>
      </c>
      <c r="D10" s="13">
        <f>[1]realizacija!J20+[1]realizacija!J118+[1]realizacija!J152+[1]realizacija!J229+[1]realizacija!J283+[1]realizacija!J305+[1]realizacija!J443+[1]realizacija!J412</f>
        <v>95535021</v>
      </c>
      <c r="E10" s="13">
        <f t="shared" si="0"/>
        <v>155610979</v>
      </c>
      <c r="F10" s="14">
        <f t="shared" si="1"/>
        <v>0.38039634714468873</v>
      </c>
      <c r="H10" s="16"/>
    </row>
    <row r="11" spans="1:14" ht="30" x14ac:dyDescent="0.25">
      <c r="A11" s="20">
        <v>421</v>
      </c>
      <c r="B11" s="21" t="s">
        <v>11</v>
      </c>
      <c r="C11" s="13">
        <f>[1]realizacija!H28+[1]realizacija!H161+[1]realizacija!H236+[1]realizacija!H312+[1]realizacija!H416+2000000</f>
        <v>798818184</v>
      </c>
      <c r="D11" s="13">
        <f>[1]realizacija!J28+[1]realizacija!J161+[1]realizacija!J236+[1]realizacija!J312+[1]realizacija!J416</f>
        <v>386433278</v>
      </c>
      <c r="E11" s="13">
        <f t="shared" si="0"/>
        <v>412384906</v>
      </c>
      <c r="F11" s="14">
        <f t="shared" si="1"/>
        <v>0.48375623607486634</v>
      </c>
      <c r="N11" s="18"/>
    </row>
    <row r="12" spans="1:14" x14ac:dyDescent="0.25">
      <c r="A12" s="20">
        <v>423</v>
      </c>
      <c r="B12" s="21" t="s">
        <v>12</v>
      </c>
      <c r="C12" s="13">
        <f>[1]realizacija!H43+[1]realizacija!H127+[1]realizacija!H165+[1]realizacija!H242+[1]realizacija!H291+[1]realizacija!H328+[1]realizacija!H404+[1]realizacija!H448+8112360+13000000+225000</f>
        <v>662255360</v>
      </c>
      <c r="D12" s="13">
        <f>[1]realizacija!J43+[1]realizacija!J127+[1]realizacija!J165+[1]realizacija!J242+[1]realizacija!J291+[1]realizacija!J328+[1]realizacija!J404+[1]realizacija!J448+342400+2663895</f>
        <v>229626549</v>
      </c>
      <c r="E12" s="13">
        <f t="shared" si="0"/>
        <v>432628811</v>
      </c>
      <c r="F12" s="14">
        <f t="shared" si="1"/>
        <v>0.34673414949786135</v>
      </c>
      <c r="N12" s="18"/>
    </row>
    <row r="13" spans="1:14" ht="20.25" customHeight="1" x14ac:dyDescent="0.25">
      <c r="A13" s="20">
        <v>424</v>
      </c>
      <c r="B13" s="21" t="s">
        <v>13</v>
      </c>
      <c r="C13" s="13">
        <f>[1]realizacija!H60+[1]realizacija!H346+[1]realizacija!H424+0+1500000</f>
        <v>134000000</v>
      </c>
      <c r="D13" s="13">
        <f>[1]realizacija!J60+[1]realizacija!J346+[1]realizacija!J424</f>
        <v>23187170</v>
      </c>
      <c r="E13" s="13">
        <f t="shared" si="0"/>
        <v>110812830</v>
      </c>
      <c r="F13" s="14">
        <f t="shared" si="1"/>
        <v>0.17303858208955225</v>
      </c>
    </row>
    <row r="14" spans="1:14" x14ac:dyDescent="0.25">
      <c r="A14" s="20">
        <v>425</v>
      </c>
      <c r="B14" s="21" t="s">
        <v>14</v>
      </c>
      <c r="C14" s="13">
        <f>[1]realizacija!H71+[1]realizacija!H129+[1]realizacija!H169+[1]realizacija!H252+[1]realizacija!H297+[1]realizacija!H357+[1]realizacija!H427+[1]realizacija!H455+1900000+16644000+6000000</f>
        <v>1038044000</v>
      </c>
      <c r="D14" s="13">
        <f>[1]realizacija!J71+[1]realizacija!J129+[1]realizacija!J169+[1]realizacija!J252+[1]realizacija!J297+[1]realizacija!J357+[1]realizacija!J427+[1]realizacija!J455+1080889+1982429+7130</f>
        <v>487110167</v>
      </c>
      <c r="E14" s="13">
        <f>C14-D14</f>
        <v>550933833</v>
      </c>
      <c r="F14" s="14">
        <f t="shared" si="1"/>
        <v>0.46925772606941518</v>
      </c>
    </row>
    <row r="15" spans="1:14" x14ac:dyDescent="0.25">
      <c r="A15" s="20">
        <v>426</v>
      </c>
      <c r="B15" s="21" t="s">
        <v>15</v>
      </c>
      <c r="C15" s="13">
        <f>[1]realizacija!H93+[1]realizacija!H132+[1]realizacija!H178+[1]realizacija!H262+[1]realizacija!H407+[1]realizacija!H462+[1]realizacija!H430+6267021+485000</f>
        <v>598752021</v>
      </c>
      <c r="D15" s="13">
        <f>[1]realizacija!J93+[1]realizacija!J132+[1]realizacija!J178+[1]realizacija!J262+[1]realizacija!J407+[1]realizacija!J462+[1]realizacija!J430+1757849</f>
        <v>248255681</v>
      </c>
      <c r="E15" s="13">
        <f t="shared" si="0"/>
        <v>350496340</v>
      </c>
      <c r="F15" s="14">
        <f t="shared" si="1"/>
        <v>0.41462186730556355</v>
      </c>
    </row>
    <row r="16" spans="1:14" x14ac:dyDescent="0.25">
      <c r="A16" s="20">
        <v>427</v>
      </c>
      <c r="B16" s="21" t="s">
        <v>16</v>
      </c>
      <c r="C16" s="13">
        <f>[1]realizacija!H100</f>
        <v>24000000</v>
      </c>
      <c r="D16" s="13">
        <f>[1]realizacija!J100</f>
        <v>8380168</v>
      </c>
      <c r="E16" s="13">
        <f t="shared" si="0"/>
        <v>15619832</v>
      </c>
      <c r="F16" s="14">
        <f t="shared" si="1"/>
        <v>0.34917366666666666</v>
      </c>
    </row>
    <row r="17" spans="1:14" ht="45" x14ac:dyDescent="0.25">
      <c r="A17" s="22">
        <v>43</v>
      </c>
      <c r="B17" s="23" t="s">
        <v>17</v>
      </c>
      <c r="C17" s="22">
        <f>SUM(C18)</f>
        <v>550000000</v>
      </c>
      <c r="D17" s="22">
        <f>SUM(D18)</f>
        <v>214583335</v>
      </c>
      <c r="E17" s="22">
        <f t="shared" si="0"/>
        <v>335416665</v>
      </c>
      <c r="F17" s="10">
        <f t="shared" si="1"/>
        <v>0.3901515181818182</v>
      </c>
      <c r="N17" s="18"/>
    </row>
    <row r="18" spans="1:14" ht="19.5" customHeight="1" x14ac:dyDescent="0.25">
      <c r="A18" s="24">
        <v>431</v>
      </c>
      <c r="B18" s="21" t="s">
        <v>18</v>
      </c>
      <c r="C18" s="25">
        <f>[1]realizacija!H200</f>
        <v>550000000</v>
      </c>
      <c r="D18" s="25">
        <f>[1]realizacija!J200</f>
        <v>214583335</v>
      </c>
      <c r="E18" s="25">
        <f t="shared" si="0"/>
        <v>335416665</v>
      </c>
      <c r="F18" s="14">
        <f t="shared" si="1"/>
        <v>0.3901515181818182</v>
      </c>
    </row>
    <row r="19" spans="1:14" ht="45" x14ac:dyDescent="0.25">
      <c r="A19" s="22">
        <v>44</v>
      </c>
      <c r="B19" s="23" t="s">
        <v>19</v>
      </c>
      <c r="C19" s="22">
        <f>C20</f>
        <v>530000000</v>
      </c>
      <c r="D19" s="22">
        <f>D20</f>
        <v>220936080</v>
      </c>
      <c r="E19" s="22">
        <f>E20</f>
        <v>309063920</v>
      </c>
      <c r="F19" s="10">
        <f t="shared" si="1"/>
        <v>0.4168605283018868</v>
      </c>
      <c r="N19" s="26"/>
    </row>
    <row r="20" spans="1:14" x14ac:dyDescent="0.25">
      <c r="A20" s="24">
        <v>442</v>
      </c>
      <c r="B20" s="21" t="s">
        <v>20</v>
      </c>
      <c r="C20" s="25">
        <f>[1]realizacija!H210</f>
        <v>530000000</v>
      </c>
      <c r="D20" s="25">
        <f>[1]realizacija!J210</f>
        <v>220936080</v>
      </c>
      <c r="E20" s="25">
        <f>C20-D20</f>
        <v>309063920</v>
      </c>
      <c r="F20" s="14">
        <f t="shared" si="1"/>
        <v>0.4168605283018868</v>
      </c>
      <c r="N20" s="27"/>
    </row>
    <row r="21" spans="1:14" ht="30" x14ac:dyDescent="0.25">
      <c r="A21" s="9">
        <v>46</v>
      </c>
      <c r="B21" s="9" t="s">
        <v>21</v>
      </c>
      <c r="C21" s="9">
        <f>SUM(C22:C24)</f>
        <v>487502435</v>
      </c>
      <c r="D21" s="9">
        <f>SUM(D22:D24)</f>
        <v>452199487</v>
      </c>
      <c r="E21" s="9">
        <f>SUM(E22:E24)</f>
        <v>35302948</v>
      </c>
      <c r="F21" s="10">
        <f t="shared" si="1"/>
        <v>0.92758405811860201</v>
      </c>
      <c r="N21" s="27"/>
    </row>
    <row r="22" spans="1:14" ht="30" x14ac:dyDescent="0.25">
      <c r="A22" s="13">
        <v>463</v>
      </c>
      <c r="B22" s="21" t="s">
        <v>22</v>
      </c>
      <c r="C22" s="13">
        <f>[1]realizacija!H103</f>
        <v>2600000</v>
      </c>
      <c r="D22" s="13">
        <f>[1]realizacija!J104</f>
        <v>333400</v>
      </c>
      <c r="E22" s="13">
        <f t="shared" si="0"/>
        <v>2266600</v>
      </c>
      <c r="F22" s="14">
        <f t="shared" si="1"/>
        <v>0.12823076923076923</v>
      </c>
    </row>
    <row r="23" spans="1:14" x14ac:dyDescent="0.25">
      <c r="A23" s="20">
        <v>464</v>
      </c>
      <c r="B23" s="21" t="s">
        <v>23</v>
      </c>
      <c r="C23" s="13">
        <f>[1]realizacija!H105+[1]realizacija!H269+[1]realizacija!H469</f>
        <v>252502528</v>
      </c>
      <c r="D23" s="13">
        <f>[1]realizacija!J105+[1]realizacija!J269+[1]realizacija!J469</f>
        <v>219466180</v>
      </c>
      <c r="E23" s="13">
        <f t="shared" si="0"/>
        <v>33036348</v>
      </c>
      <c r="F23" s="14">
        <f t="shared" si="1"/>
        <v>0.86916428812942415</v>
      </c>
    </row>
    <row r="24" spans="1:14" ht="30" x14ac:dyDescent="0.25">
      <c r="A24" s="20">
        <v>465</v>
      </c>
      <c r="B24" s="21" t="s">
        <v>24</v>
      </c>
      <c r="C24" s="13">
        <f>[1]realizacija!H112+[1]realizacija!H203+[1]realizacija!H277+[1]realizacija!H372+[1]realizacija!H385+27720619</f>
        <v>232399907</v>
      </c>
      <c r="D24" s="13">
        <f>[1]realizacija!J112+[1]realizacija!J203+[1]realizacija!J277+[1]realizacija!J372+[1]realizacija!J385+27720619</f>
        <v>232399907</v>
      </c>
      <c r="E24" s="13">
        <f>[1]realizacija!L112+[1]realizacija!L203+[1]realizacija!L277+[1]realizacija!L372+[1]realizacija!L385</f>
        <v>0</v>
      </c>
      <c r="F24" s="14">
        <f t="shared" si="1"/>
        <v>1</v>
      </c>
      <c r="H24" s="16"/>
    </row>
    <row r="25" spans="1:14" x14ac:dyDescent="0.25">
      <c r="A25" s="9">
        <v>48</v>
      </c>
      <c r="B25" s="9" t="s">
        <v>25</v>
      </c>
      <c r="C25" s="9">
        <f>SUM(C26:C28)</f>
        <v>8518711135</v>
      </c>
      <c r="D25" s="9">
        <f>SUM(D26:D28)</f>
        <v>4303647798</v>
      </c>
      <c r="E25" s="9">
        <f t="shared" si="0"/>
        <v>4215063337</v>
      </c>
      <c r="F25" s="10">
        <f t="shared" si="1"/>
        <v>0.50519940514452011</v>
      </c>
    </row>
    <row r="26" spans="1:14" ht="30" x14ac:dyDescent="0.25">
      <c r="A26" s="28">
        <v>480</v>
      </c>
      <c r="B26" s="21" t="s">
        <v>26</v>
      </c>
      <c r="C26" s="13">
        <f>[1]realizacija!H189+[1]realizacija!H378+1463000000+344507000</f>
        <v>6635072991</v>
      </c>
      <c r="D26" s="13">
        <f>[1]realizacija!J189+[1]realizacija!J378</f>
        <v>4289510073</v>
      </c>
      <c r="E26" s="13">
        <f t="shared" si="0"/>
        <v>2345562918</v>
      </c>
      <c r="F26" s="14">
        <f t="shared" si="1"/>
        <v>0.6464902614965069</v>
      </c>
    </row>
    <row r="27" spans="1:14" x14ac:dyDescent="0.25">
      <c r="A27" s="17">
        <v>482</v>
      </c>
      <c r="B27" s="12" t="s">
        <v>27</v>
      </c>
      <c r="C27" s="13">
        <f>[1]realizacija!H438+387600000+162360000+1182000000</f>
        <v>1881938144</v>
      </c>
      <c r="D27" s="13">
        <f>[1]realizacija!J438</f>
        <v>14137725</v>
      </c>
      <c r="E27" s="13">
        <f t="shared" si="0"/>
        <v>1867800419</v>
      </c>
      <c r="F27" s="14">
        <f t="shared" si="1"/>
        <v>7.5123218290005607E-3</v>
      </c>
    </row>
    <row r="28" spans="1:14" x14ac:dyDescent="0.25">
      <c r="A28" s="17">
        <v>483</v>
      </c>
      <c r="B28" s="12" t="s">
        <v>28</v>
      </c>
      <c r="C28" s="13">
        <f>[1]realizacija!H195</f>
        <v>1700000</v>
      </c>
      <c r="D28" s="13"/>
      <c r="E28" s="13"/>
      <c r="F28" s="14"/>
    </row>
    <row r="29" spans="1:14" s="32" customFormat="1" ht="30" x14ac:dyDescent="0.25">
      <c r="A29" s="29"/>
      <c r="B29" s="21" t="s">
        <v>29</v>
      </c>
      <c r="C29" s="30">
        <f>C3+C7+C9+C17+C19+C21+C25</f>
        <v>20450820000</v>
      </c>
      <c r="D29" s="30">
        <f>D3+D7+D9+D17+D19+D21+D25</f>
        <v>9271586843</v>
      </c>
      <c r="E29" s="30">
        <f>E3+E7+E9+E17+E19+E21+E25</f>
        <v>11110833157</v>
      </c>
      <c r="F29" s="31">
        <f t="shared" si="1"/>
        <v>0.45336015098661081</v>
      </c>
    </row>
    <row r="30" spans="1:14" x14ac:dyDescent="0.25">
      <c r="A30" s="53"/>
      <c r="B30" s="53"/>
      <c r="C30" s="53"/>
      <c r="D30" s="53"/>
      <c r="E30" s="53"/>
      <c r="F30" s="53"/>
    </row>
    <row r="31" spans="1:14" x14ac:dyDescent="0.25">
      <c r="A31" s="33">
        <v>40</v>
      </c>
      <c r="B31" s="34" t="s">
        <v>2</v>
      </c>
      <c r="C31" s="35">
        <f>C3</f>
        <v>6768435000</v>
      </c>
      <c r="D31" s="35">
        <f>D3</f>
        <v>2601692109</v>
      </c>
      <c r="E31" s="35">
        <f t="shared" ref="E31:E37" si="2">C31-D31</f>
        <v>4166742891</v>
      </c>
      <c r="F31" s="36">
        <f t="shared" ref="F31:F38" si="3">D31/C31</f>
        <v>0.38438606694161942</v>
      </c>
    </row>
    <row r="32" spans="1:14" x14ac:dyDescent="0.25">
      <c r="A32" s="37">
        <v>41</v>
      </c>
      <c r="B32" s="51" t="s">
        <v>3</v>
      </c>
      <c r="C32" s="38">
        <f>C7</f>
        <v>89155865</v>
      </c>
      <c r="D32" s="38">
        <f>D7</f>
        <v>0</v>
      </c>
      <c r="E32" s="38">
        <f>E7</f>
        <v>20755865</v>
      </c>
      <c r="F32" s="39">
        <f t="shared" si="3"/>
        <v>0</v>
      </c>
    </row>
    <row r="33" spans="1:8" ht="30" x14ac:dyDescent="0.25">
      <c r="A33" s="37">
        <v>42</v>
      </c>
      <c r="B33" s="12" t="s">
        <v>7</v>
      </c>
      <c r="C33" s="40">
        <f>C9</f>
        <v>3507015565</v>
      </c>
      <c r="D33" s="40">
        <f>D9</f>
        <v>1478528034</v>
      </c>
      <c r="E33" s="38">
        <f t="shared" si="2"/>
        <v>2028487531</v>
      </c>
      <c r="F33" s="39">
        <f t="shared" si="3"/>
        <v>0.42159152321868865</v>
      </c>
    </row>
    <row r="34" spans="1:8" ht="24.75" customHeight="1" x14ac:dyDescent="0.25">
      <c r="A34" s="41">
        <v>43</v>
      </c>
      <c r="B34" s="12" t="s">
        <v>9</v>
      </c>
      <c r="C34" s="40">
        <f>C17</f>
        <v>550000000</v>
      </c>
      <c r="D34" s="40">
        <f>D17</f>
        <v>214583335</v>
      </c>
      <c r="E34" s="38">
        <f t="shared" si="2"/>
        <v>335416665</v>
      </c>
      <c r="F34" s="39">
        <f t="shared" si="3"/>
        <v>0.3901515181818182</v>
      </c>
    </row>
    <row r="35" spans="1:8" ht="29.25" customHeight="1" x14ac:dyDescent="0.25">
      <c r="A35" s="41">
        <v>44</v>
      </c>
      <c r="B35" s="12" t="s">
        <v>17</v>
      </c>
      <c r="C35" s="40">
        <f>C20</f>
        <v>530000000</v>
      </c>
      <c r="D35" s="40">
        <f>D19</f>
        <v>220936080</v>
      </c>
      <c r="E35" s="38">
        <f t="shared" si="2"/>
        <v>309063920</v>
      </c>
      <c r="F35" s="39">
        <f t="shared" si="3"/>
        <v>0.4168605283018868</v>
      </c>
    </row>
    <row r="36" spans="1:8" ht="45" x14ac:dyDescent="0.25">
      <c r="A36" s="41">
        <v>46</v>
      </c>
      <c r="B36" s="12" t="s">
        <v>19</v>
      </c>
      <c r="C36" s="40">
        <f>C21</f>
        <v>487502435</v>
      </c>
      <c r="D36" s="40">
        <f>D21</f>
        <v>452199487</v>
      </c>
      <c r="E36" s="40">
        <f>E21</f>
        <v>35302948</v>
      </c>
      <c r="F36" s="39">
        <f t="shared" si="3"/>
        <v>0.92758405811860201</v>
      </c>
    </row>
    <row r="37" spans="1:8" ht="30" x14ac:dyDescent="0.25">
      <c r="A37" s="42">
        <v>48</v>
      </c>
      <c r="B37" s="21" t="s">
        <v>21</v>
      </c>
      <c r="C37" s="43">
        <f>C25</f>
        <v>8518711135</v>
      </c>
      <c r="D37" s="43">
        <f>D25</f>
        <v>4303647798</v>
      </c>
      <c r="E37" s="44">
        <f t="shared" si="2"/>
        <v>4215063337</v>
      </c>
      <c r="F37" s="45">
        <f t="shared" si="3"/>
        <v>0.50519940514452011</v>
      </c>
    </row>
    <row r="38" spans="1:8" s="32" customFormat="1" x14ac:dyDescent="0.25">
      <c r="A38" s="54" t="s">
        <v>30</v>
      </c>
      <c r="B38" s="55"/>
      <c r="C38" s="46">
        <f>SUM(C31:C37)</f>
        <v>20450820000</v>
      </c>
      <c r="D38" s="46">
        <f>SUM(D31:D37)</f>
        <v>9271586843</v>
      </c>
      <c r="E38" s="46">
        <f>SUM(E31:E37)</f>
        <v>11110833157</v>
      </c>
      <c r="F38" s="47">
        <f t="shared" si="3"/>
        <v>0.45336015098661081</v>
      </c>
      <c r="H38" s="48"/>
    </row>
    <row r="39" spans="1:8" x14ac:dyDescent="0.25">
      <c r="C39" s="16"/>
      <c r="D39" s="16"/>
      <c r="E39" s="16"/>
    </row>
    <row r="40" spans="1:8" x14ac:dyDescent="0.25">
      <c r="C40" s="48"/>
      <c r="D40" s="16"/>
      <c r="E40" s="16"/>
    </row>
    <row r="41" spans="1:8" x14ac:dyDescent="0.25">
      <c r="C41" s="16"/>
      <c r="D41" s="16"/>
      <c r="E41" s="16"/>
    </row>
    <row r="42" spans="1:8" x14ac:dyDescent="0.25">
      <c r="C42" s="16"/>
      <c r="D42" s="16"/>
      <c r="E42" s="16"/>
    </row>
    <row r="43" spans="1:8" x14ac:dyDescent="0.25">
      <c r="C43" s="16"/>
      <c r="D43" s="16"/>
      <c r="E43" s="16"/>
    </row>
    <row r="44" spans="1:8" x14ac:dyDescent="0.25">
      <c r="C44" s="16"/>
      <c r="D44" s="16"/>
      <c r="E44" s="16"/>
    </row>
    <row r="45" spans="1:8" x14ac:dyDescent="0.25">
      <c r="C45" s="16"/>
      <c r="D45" s="16"/>
      <c r="E45" s="16"/>
    </row>
    <row r="46" spans="1:8" x14ac:dyDescent="0.25">
      <c r="C46" s="16"/>
      <c r="D46" s="16"/>
      <c r="E46" s="16"/>
    </row>
    <row r="47" spans="1:8" x14ac:dyDescent="0.25">
      <c r="C47" s="16"/>
      <c r="D47" s="16"/>
      <c r="E47" s="16"/>
    </row>
    <row r="48" spans="1:8" x14ac:dyDescent="0.25">
      <c r="C48" s="16"/>
      <c r="D48" s="16"/>
      <c r="E48" s="16"/>
    </row>
    <row r="49" spans="3:5" x14ac:dyDescent="0.25">
      <c r="C49" s="16"/>
      <c r="D49" s="16"/>
      <c r="E49" s="16"/>
    </row>
    <row r="50" spans="3:5" x14ac:dyDescent="0.25">
      <c r="C50" s="16"/>
      <c r="D50" s="16"/>
      <c r="E50" s="16"/>
    </row>
    <row r="51" spans="3:5" x14ac:dyDescent="0.25">
      <c r="C51" s="16"/>
      <c r="D51" s="16"/>
      <c r="E51" s="16"/>
    </row>
    <row r="52" spans="3:5" x14ac:dyDescent="0.25">
      <c r="C52" s="16"/>
      <c r="D52" s="16"/>
      <c r="E52" s="16"/>
    </row>
    <row r="53" spans="3:5" x14ac:dyDescent="0.25">
      <c r="C53" s="16"/>
      <c r="D53" s="16"/>
      <c r="E53" s="16"/>
    </row>
    <row r="54" spans="3:5" x14ac:dyDescent="0.25">
      <c r="C54" s="16"/>
      <c r="D54" s="16"/>
      <c r="E54" s="16"/>
    </row>
    <row r="55" spans="3:5" x14ac:dyDescent="0.25">
      <c r="C55" s="16"/>
      <c r="D55" s="16"/>
      <c r="E55" s="16"/>
    </row>
    <row r="56" spans="3:5" x14ac:dyDescent="0.25">
      <c r="C56" s="16"/>
      <c r="D56" s="16"/>
      <c r="E56" s="16"/>
    </row>
    <row r="57" spans="3:5" x14ac:dyDescent="0.25">
      <c r="C57" s="16"/>
      <c r="D57" s="16"/>
      <c r="E57" s="16"/>
    </row>
    <row r="58" spans="3:5" x14ac:dyDescent="0.25">
      <c r="C58" s="16"/>
      <c r="D58" s="16"/>
      <c r="E58" s="16"/>
    </row>
    <row r="59" spans="3:5" x14ac:dyDescent="0.25">
      <c r="C59" s="16"/>
      <c r="D59" s="16"/>
      <c r="E59" s="16"/>
    </row>
    <row r="60" spans="3:5" x14ac:dyDescent="0.25">
      <c r="C60" s="16"/>
      <c r="D60" s="16"/>
      <c r="E60" s="16"/>
    </row>
    <row r="61" spans="3:5" x14ac:dyDescent="0.25">
      <c r="C61" s="16"/>
      <c r="D61" s="16"/>
      <c r="E61" s="16"/>
    </row>
    <row r="62" spans="3:5" x14ac:dyDescent="0.25">
      <c r="C62" s="16"/>
      <c r="D62" s="16"/>
      <c r="E62" s="16"/>
    </row>
    <row r="63" spans="3:5" x14ac:dyDescent="0.25">
      <c r="C63" s="16"/>
      <c r="D63" s="16"/>
      <c r="E63" s="16"/>
    </row>
    <row r="64" spans="3:5" x14ac:dyDescent="0.25">
      <c r="C64" s="16"/>
      <c r="D64" s="16"/>
      <c r="E64" s="16"/>
    </row>
    <row r="65" spans="3:5" x14ac:dyDescent="0.25">
      <c r="C65" s="16"/>
      <c r="D65" s="16"/>
      <c r="E65" s="16"/>
    </row>
    <row r="66" spans="3:5" x14ac:dyDescent="0.25">
      <c r="C66" s="16"/>
      <c r="D66" s="16"/>
      <c r="E66" s="16"/>
    </row>
    <row r="67" spans="3:5" x14ac:dyDescent="0.25">
      <c r="C67" s="16"/>
      <c r="D67" s="16"/>
      <c r="E67" s="16"/>
    </row>
    <row r="68" spans="3:5" x14ac:dyDescent="0.25">
      <c r="C68" s="16"/>
      <c r="D68" s="16"/>
      <c r="E68" s="16"/>
    </row>
    <row r="69" spans="3:5" x14ac:dyDescent="0.25">
      <c r="C69" s="16"/>
      <c r="D69" s="16"/>
      <c r="E69" s="16"/>
    </row>
    <row r="70" spans="3:5" x14ac:dyDescent="0.25">
      <c r="C70" s="16"/>
      <c r="D70" s="16"/>
      <c r="E70" s="16"/>
    </row>
    <row r="71" spans="3:5" x14ac:dyDescent="0.25">
      <c r="C71" s="16"/>
      <c r="D71" s="16"/>
      <c r="E71" s="16"/>
    </row>
    <row r="72" spans="3:5" x14ac:dyDescent="0.25">
      <c r="C72" s="16"/>
      <c r="D72" s="16"/>
      <c r="E72" s="16"/>
    </row>
    <row r="73" spans="3:5" x14ac:dyDescent="0.25">
      <c r="C73" s="16"/>
      <c r="D73" s="16"/>
      <c r="E73" s="16"/>
    </row>
    <row r="74" spans="3:5" x14ac:dyDescent="0.25">
      <c r="C74" s="16"/>
      <c r="D74" s="16"/>
      <c r="E74" s="16"/>
    </row>
    <row r="75" spans="3:5" x14ac:dyDescent="0.25">
      <c r="C75" s="16"/>
      <c r="D75" s="16"/>
      <c r="E75" s="16"/>
    </row>
    <row r="76" spans="3:5" x14ac:dyDescent="0.25">
      <c r="C76" s="16"/>
      <c r="D76" s="16"/>
      <c r="E76" s="16"/>
    </row>
    <row r="77" spans="3:5" x14ac:dyDescent="0.25">
      <c r="C77" s="16"/>
      <c r="D77" s="16"/>
      <c r="E77" s="16"/>
    </row>
    <row r="78" spans="3:5" x14ac:dyDescent="0.25">
      <c r="C78" s="16"/>
      <c r="D78" s="16"/>
      <c r="E78" s="16"/>
    </row>
    <row r="79" spans="3:5" x14ac:dyDescent="0.25">
      <c r="C79" s="16"/>
      <c r="D79" s="16"/>
      <c r="E79" s="16"/>
    </row>
    <row r="80" spans="3:5" x14ac:dyDescent="0.25">
      <c r="C80" s="16"/>
      <c r="D80" s="16"/>
      <c r="E80" s="16"/>
    </row>
    <row r="81" spans="3:5" x14ac:dyDescent="0.25">
      <c r="C81" s="16"/>
      <c r="D81" s="16"/>
      <c r="E81" s="16"/>
    </row>
    <row r="82" spans="3:5" x14ac:dyDescent="0.25">
      <c r="C82" s="16"/>
      <c r="D82" s="16"/>
      <c r="E82" s="16"/>
    </row>
    <row r="83" spans="3:5" x14ac:dyDescent="0.25">
      <c r="C83" s="16"/>
      <c r="D83" s="16"/>
      <c r="E83" s="16"/>
    </row>
    <row r="84" spans="3:5" x14ac:dyDescent="0.25">
      <c r="C84" s="16"/>
      <c r="D84" s="16"/>
      <c r="E84" s="16"/>
    </row>
    <row r="85" spans="3:5" x14ac:dyDescent="0.25">
      <c r="C85" s="16"/>
      <c r="D85" s="16"/>
      <c r="E85" s="16"/>
    </row>
    <row r="86" spans="3:5" x14ac:dyDescent="0.25">
      <c r="C86" s="16"/>
      <c r="D86" s="16"/>
      <c r="E86" s="16"/>
    </row>
    <row r="87" spans="3:5" x14ac:dyDescent="0.25">
      <c r="C87" s="16"/>
      <c r="D87" s="16"/>
      <c r="E87" s="16"/>
    </row>
    <row r="88" spans="3:5" x14ac:dyDescent="0.25">
      <c r="C88" s="16"/>
      <c r="D88" s="16"/>
      <c r="E88" s="16"/>
    </row>
    <row r="89" spans="3:5" x14ac:dyDescent="0.25">
      <c r="C89" s="16"/>
      <c r="D89" s="16"/>
      <c r="E89" s="16"/>
    </row>
    <row r="90" spans="3:5" x14ac:dyDescent="0.25">
      <c r="C90" s="16"/>
      <c r="D90" s="16"/>
      <c r="E90" s="16"/>
    </row>
    <row r="91" spans="3:5" x14ac:dyDescent="0.25">
      <c r="C91" s="16"/>
      <c r="D91" s="16"/>
      <c r="E91" s="16"/>
    </row>
    <row r="92" spans="3:5" x14ac:dyDescent="0.25">
      <c r="C92" s="16"/>
      <c r="D92" s="16"/>
      <c r="E92" s="16"/>
    </row>
    <row r="93" spans="3:5" x14ac:dyDescent="0.25">
      <c r="C93" s="16"/>
      <c r="D93" s="16"/>
      <c r="E93" s="16"/>
    </row>
    <row r="94" spans="3:5" x14ac:dyDescent="0.25">
      <c r="C94" s="16"/>
      <c r="D94" s="16"/>
      <c r="E94" s="16"/>
    </row>
    <row r="95" spans="3:5" x14ac:dyDescent="0.25">
      <c r="C95" s="16"/>
      <c r="D95" s="16"/>
      <c r="E95" s="16"/>
    </row>
    <row r="96" spans="3:5" x14ac:dyDescent="0.25">
      <c r="C96" s="16"/>
      <c r="D96" s="16"/>
      <c r="E96" s="16"/>
    </row>
    <row r="97" spans="3:5" x14ac:dyDescent="0.25">
      <c r="C97" s="16"/>
      <c r="D97" s="16"/>
      <c r="E97" s="16"/>
    </row>
    <row r="98" spans="3:5" x14ac:dyDescent="0.25">
      <c r="C98" s="16"/>
      <c r="D98" s="16"/>
      <c r="E98" s="16"/>
    </row>
    <row r="99" spans="3:5" x14ac:dyDescent="0.25">
      <c r="C99" s="16"/>
      <c r="D99" s="16"/>
      <c r="E99" s="16"/>
    </row>
    <row r="100" spans="3:5" x14ac:dyDescent="0.25">
      <c r="C100" s="16"/>
      <c r="D100" s="16"/>
      <c r="E100" s="16"/>
    </row>
    <row r="101" spans="3:5" x14ac:dyDescent="0.25">
      <c r="C101" s="16"/>
      <c r="D101" s="16"/>
      <c r="E101" s="16"/>
    </row>
    <row r="102" spans="3:5" x14ac:dyDescent="0.25">
      <c r="C102" s="16"/>
      <c r="D102" s="16"/>
      <c r="E102" s="16"/>
    </row>
    <row r="103" spans="3:5" x14ac:dyDescent="0.25">
      <c r="C103" s="16"/>
      <c r="D103" s="16"/>
      <c r="E103" s="16"/>
    </row>
    <row r="104" spans="3:5" x14ac:dyDescent="0.25">
      <c r="C104" s="16"/>
      <c r="D104" s="16"/>
      <c r="E104" s="16"/>
    </row>
    <row r="105" spans="3:5" x14ac:dyDescent="0.25">
      <c r="C105" s="16"/>
      <c r="D105" s="16"/>
      <c r="E105" s="16"/>
    </row>
    <row r="106" spans="3:5" x14ac:dyDescent="0.25">
      <c r="C106" s="16"/>
      <c r="D106" s="16"/>
      <c r="E106" s="16"/>
    </row>
    <row r="107" spans="3:5" x14ac:dyDescent="0.25">
      <c r="C107" s="16"/>
      <c r="D107" s="16"/>
      <c r="E107" s="16"/>
    </row>
    <row r="108" spans="3:5" x14ac:dyDescent="0.25">
      <c r="C108" s="16"/>
      <c r="D108" s="16"/>
      <c r="E108" s="16"/>
    </row>
    <row r="109" spans="3:5" x14ac:dyDescent="0.25">
      <c r="C109" s="16"/>
      <c r="D109" s="16"/>
      <c r="E109" s="16"/>
    </row>
    <row r="110" spans="3:5" x14ac:dyDescent="0.25">
      <c r="C110" s="16"/>
      <c r="D110" s="16"/>
      <c r="E110" s="16"/>
    </row>
    <row r="111" spans="3:5" x14ac:dyDescent="0.25">
      <c r="C111" s="16"/>
      <c r="D111" s="16"/>
      <c r="E111" s="16"/>
    </row>
    <row r="112" spans="3:5" x14ac:dyDescent="0.25">
      <c r="C112" s="16"/>
      <c r="D112" s="16"/>
      <c r="E112" s="16"/>
    </row>
    <row r="113" spans="3:5" x14ac:dyDescent="0.25">
      <c r="C113" s="16"/>
      <c r="D113" s="16"/>
      <c r="E113" s="16"/>
    </row>
    <row r="114" spans="3:5" x14ac:dyDescent="0.25">
      <c r="C114" s="16"/>
      <c r="D114" s="16"/>
      <c r="E114" s="16"/>
    </row>
    <row r="115" spans="3:5" x14ac:dyDescent="0.25">
      <c r="C115" s="16"/>
      <c r="D115" s="16"/>
      <c r="E115" s="16"/>
    </row>
    <row r="116" spans="3:5" x14ac:dyDescent="0.25">
      <c r="C116" s="16"/>
      <c r="D116" s="16"/>
      <c r="E116" s="16"/>
    </row>
    <row r="117" spans="3:5" x14ac:dyDescent="0.25">
      <c r="C117" s="16"/>
      <c r="D117" s="16"/>
      <c r="E117" s="16"/>
    </row>
    <row r="118" spans="3:5" x14ac:dyDescent="0.25">
      <c r="C118" s="16"/>
      <c r="D118" s="16"/>
      <c r="E118" s="16"/>
    </row>
    <row r="119" spans="3:5" x14ac:dyDescent="0.25">
      <c r="C119" s="16"/>
      <c r="D119" s="16"/>
      <c r="E119" s="16"/>
    </row>
    <row r="120" spans="3:5" x14ac:dyDescent="0.25">
      <c r="C120" s="16"/>
      <c r="D120" s="16"/>
      <c r="E120" s="16"/>
    </row>
    <row r="121" spans="3:5" x14ac:dyDescent="0.25">
      <c r="C121" s="16"/>
      <c r="D121" s="16"/>
      <c r="E121" s="16"/>
    </row>
    <row r="122" spans="3:5" x14ac:dyDescent="0.25">
      <c r="C122" s="16"/>
      <c r="D122" s="16"/>
      <c r="E122" s="16"/>
    </row>
    <row r="123" spans="3:5" x14ac:dyDescent="0.25">
      <c r="C123" s="16"/>
      <c r="D123" s="16"/>
      <c r="E123" s="16"/>
    </row>
    <row r="124" spans="3:5" x14ac:dyDescent="0.25">
      <c r="C124" s="16"/>
      <c r="D124" s="16"/>
      <c r="E124" s="16"/>
    </row>
    <row r="125" spans="3:5" x14ac:dyDescent="0.25">
      <c r="C125" s="16"/>
      <c r="D125" s="16"/>
      <c r="E125" s="16"/>
    </row>
    <row r="126" spans="3:5" x14ac:dyDescent="0.25">
      <c r="C126" s="16"/>
      <c r="D126" s="16"/>
      <c r="E126" s="16"/>
    </row>
    <row r="127" spans="3:5" x14ac:dyDescent="0.25">
      <c r="C127" s="16"/>
      <c r="D127" s="16"/>
      <c r="E127" s="16"/>
    </row>
    <row r="128" spans="3:5" x14ac:dyDescent="0.25">
      <c r="C128" s="16"/>
      <c r="D128" s="16"/>
      <c r="E128" s="16"/>
    </row>
    <row r="129" spans="3:5" x14ac:dyDescent="0.25">
      <c r="C129" s="16"/>
      <c r="D129" s="16"/>
      <c r="E129" s="16"/>
    </row>
    <row r="130" spans="3:5" x14ac:dyDescent="0.25">
      <c r="C130" s="16"/>
      <c r="D130" s="16"/>
      <c r="E130" s="16"/>
    </row>
    <row r="131" spans="3:5" x14ac:dyDescent="0.25">
      <c r="C131" s="16"/>
      <c r="D131" s="16"/>
      <c r="E131" s="16"/>
    </row>
    <row r="132" spans="3:5" x14ac:dyDescent="0.25">
      <c r="C132" s="16"/>
      <c r="D132" s="16"/>
      <c r="E132" s="16"/>
    </row>
    <row r="133" spans="3:5" x14ac:dyDescent="0.25">
      <c r="C133" s="16"/>
      <c r="D133" s="16"/>
      <c r="E133" s="16"/>
    </row>
    <row r="134" spans="3:5" x14ac:dyDescent="0.25">
      <c r="C134" s="50"/>
      <c r="D134" s="50"/>
    </row>
    <row r="135" spans="3:5" x14ac:dyDescent="0.25">
      <c r="C135" s="50"/>
      <c r="D135" s="50"/>
    </row>
    <row r="136" spans="3:5" x14ac:dyDescent="0.25">
      <c r="C136" s="50"/>
      <c r="D136" s="50"/>
    </row>
    <row r="137" spans="3:5" x14ac:dyDescent="0.25">
      <c r="C137" s="50"/>
      <c r="D137" s="50"/>
    </row>
    <row r="138" spans="3:5" x14ac:dyDescent="0.25">
      <c r="C138" s="50"/>
      <c r="D138" s="50"/>
    </row>
    <row r="139" spans="3:5" x14ac:dyDescent="0.25">
      <c r="C139" s="50"/>
      <c r="D139" s="50"/>
    </row>
    <row r="140" spans="3:5" x14ac:dyDescent="0.25">
      <c r="C140" s="50"/>
      <c r="D140" s="50"/>
    </row>
    <row r="141" spans="3:5" x14ac:dyDescent="0.25">
      <c r="C141" s="50"/>
      <c r="D141" s="50"/>
    </row>
    <row r="142" spans="3:5" x14ac:dyDescent="0.25">
      <c r="C142" s="50"/>
      <c r="D142" s="50"/>
    </row>
    <row r="143" spans="3:5" x14ac:dyDescent="0.25">
      <c r="C143" s="50"/>
      <c r="D143" s="50"/>
    </row>
    <row r="144" spans="3:5" x14ac:dyDescent="0.25">
      <c r="C144" s="50"/>
      <c r="D144" s="50"/>
    </row>
    <row r="145" spans="3:4" x14ac:dyDescent="0.25">
      <c r="C145" s="50"/>
      <c r="D145" s="50"/>
    </row>
    <row r="146" spans="3:4" x14ac:dyDescent="0.25">
      <c r="C146" s="50"/>
      <c r="D146" s="50"/>
    </row>
    <row r="147" spans="3:4" x14ac:dyDescent="0.25">
      <c r="C147" s="50"/>
      <c r="D147" s="50"/>
    </row>
    <row r="148" spans="3:4" x14ac:dyDescent="0.25">
      <c r="C148" s="50"/>
      <c r="D148" s="50"/>
    </row>
    <row r="149" spans="3:4" x14ac:dyDescent="0.25">
      <c r="C149" s="50"/>
      <c r="D149" s="50"/>
    </row>
    <row r="150" spans="3:4" x14ac:dyDescent="0.25">
      <c r="C150" s="50"/>
      <c r="D150" s="50"/>
    </row>
    <row r="151" spans="3:4" x14ac:dyDescent="0.25">
      <c r="C151" s="50"/>
      <c r="D151" s="50"/>
    </row>
    <row r="152" spans="3:4" x14ac:dyDescent="0.25">
      <c r="C152" s="50"/>
      <c r="D152" s="50"/>
    </row>
    <row r="153" spans="3:4" x14ac:dyDescent="0.25">
      <c r="C153" s="50"/>
      <c r="D153" s="50"/>
    </row>
    <row r="154" spans="3:4" x14ac:dyDescent="0.25">
      <c r="C154" s="50"/>
      <c r="D154" s="50"/>
    </row>
    <row r="155" spans="3:4" x14ac:dyDescent="0.25">
      <c r="C155" s="50"/>
      <c r="D155" s="50"/>
    </row>
    <row r="156" spans="3:4" x14ac:dyDescent="0.25">
      <c r="C156" s="50"/>
      <c r="D156" s="50"/>
    </row>
    <row r="157" spans="3:4" x14ac:dyDescent="0.25">
      <c r="C157" s="50"/>
      <c r="D157" s="50"/>
    </row>
    <row r="158" spans="3:4" x14ac:dyDescent="0.25">
      <c r="C158" s="50"/>
      <c r="D158" s="50"/>
    </row>
    <row r="159" spans="3:4" x14ac:dyDescent="0.25">
      <c r="C159" s="50"/>
      <c r="D159" s="50"/>
    </row>
    <row r="160" spans="3:4" x14ac:dyDescent="0.25">
      <c r="C160" s="50"/>
      <c r="D160" s="50"/>
    </row>
    <row r="161" spans="3:4" x14ac:dyDescent="0.25">
      <c r="C161" s="50"/>
      <c r="D161" s="50"/>
    </row>
    <row r="162" spans="3:4" x14ac:dyDescent="0.25">
      <c r="C162" s="50"/>
      <c r="D162" s="50"/>
    </row>
    <row r="163" spans="3:4" x14ac:dyDescent="0.25">
      <c r="C163" s="50"/>
      <c r="D163" s="50"/>
    </row>
    <row r="164" spans="3:4" x14ac:dyDescent="0.25">
      <c r="C164" s="50"/>
      <c r="D164" s="50"/>
    </row>
    <row r="165" spans="3:4" x14ac:dyDescent="0.25">
      <c r="C165" s="50"/>
      <c r="D165" s="50"/>
    </row>
    <row r="166" spans="3:4" x14ac:dyDescent="0.25">
      <c r="C166" s="50"/>
      <c r="D166" s="50"/>
    </row>
    <row r="167" spans="3:4" x14ac:dyDescent="0.25">
      <c r="C167" s="50"/>
      <c r="D167" s="50"/>
    </row>
    <row r="168" spans="3:4" x14ac:dyDescent="0.25">
      <c r="C168" s="50"/>
      <c r="D168" s="50"/>
    </row>
    <row r="169" spans="3:4" x14ac:dyDescent="0.25">
      <c r="C169" s="50"/>
      <c r="D169" s="50"/>
    </row>
    <row r="170" spans="3:4" x14ac:dyDescent="0.25">
      <c r="C170" s="50"/>
      <c r="D170" s="50"/>
    </row>
    <row r="171" spans="3:4" x14ac:dyDescent="0.25">
      <c r="C171" s="50"/>
      <c r="D171" s="50"/>
    </row>
    <row r="172" spans="3:4" x14ac:dyDescent="0.25">
      <c r="C172" s="50"/>
      <c r="D172" s="50"/>
    </row>
    <row r="173" spans="3:4" x14ac:dyDescent="0.25">
      <c r="C173" s="50"/>
      <c r="D173" s="50"/>
    </row>
    <row r="174" spans="3:4" x14ac:dyDescent="0.25">
      <c r="C174" s="50"/>
      <c r="D174" s="50"/>
    </row>
    <row r="175" spans="3:4" x14ac:dyDescent="0.25">
      <c r="C175" s="50"/>
      <c r="D175" s="50"/>
    </row>
    <row r="176" spans="3:4" x14ac:dyDescent="0.25">
      <c r="C176" s="50"/>
      <c r="D176" s="50"/>
    </row>
    <row r="177" spans="3:4" x14ac:dyDescent="0.25">
      <c r="C177" s="50"/>
      <c r="D177" s="50"/>
    </row>
    <row r="178" spans="3:4" x14ac:dyDescent="0.25">
      <c r="C178" s="50"/>
      <c r="D178" s="50"/>
    </row>
    <row r="179" spans="3:4" x14ac:dyDescent="0.25">
      <c r="C179" s="50"/>
      <c r="D179" s="50"/>
    </row>
    <row r="180" spans="3:4" x14ac:dyDescent="0.25">
      <c r="C180" s="50"/>
      <c r="D180" s="50"/>
    </row>
    <row r="181" spans="3:4" x14ac:dyDescent="0.25">
      <c r="C181" s="50"/>
      <c r="D181" s="50"/>
    </row>
    <row r="182" spans="3:4" x14ac:dyDescent="0.25">
      <c r="C182" s="50"/>
      <c r="D182" s="50"/>
    </row>
    <row r="183" spans="3:4" x14ac:dyDescent="0.25">
      <c r="C183" s="50"/>
      <c r="D183" s="50"/>
    </row>
    <row r="184" spans="3:4" x14ac:dyDescent="0.25">
      <c r="C184" s="50"/>
      <c r="D184" s="50"/>
    </row>
    <row r="185" spans="3:4" x14ac:dyDescent="0.25">
      <c r="C185" s="50"/>
      <c r="D185" s="50"/>
    </row>
    <row r="186" spans="3:4" x14ac:dyDescent="0.25">
      <c r="C186" s="50"/>
      <c r="D186" s="50"/>
    </row>
    <row r="187" spans="3:4" x14ac:dyDescent="0.25">
      <c r="C187" s="50"/>
      <c r="D187" s="50"/>
    </row>
    <row r="188" spans="3:4" x14ac:dyDescent="0.25">
      <c r="C188" s="50"/>
      <c r="D188" s="50"/>
    </row>
    <row r="189" spans="3:4" x14ac:dyDescent="0.25">
      <c r="C189" s="50"/>
      <c r="D189" s="50"/>
    </row>
    <row r="190" spans="3:4" x14ac:dyDescent="0.25">
      <c r="C190" s="50"/>
      <c r="D190" s="50"/>
    </row>
    <row r="191" spans="3:4" x14ac:dyDescent="0.25">
      <c r="C191" s="50"/>
      <c r="D191" s="50"/>
    </row>
    <row r="192" spans="3:4" x14ac:dyDescent="0.25">
      <c r="C192" s="50"/>
      <c r="D192" s="50"/>
    </row>
    <row r="193" spans="3:4" x14ac:dyDescent="0.25">
      <c r="C193" s="50"/>
      <c r="D193" s="50"/>
    </row>
    <row r="194" spans="3:4" x14ac:dyDescent="0.25">
      <c r="C194" s="50"/>
      <c r="D194" s="50"/>
    </row>
    <row r="195" spans="3:4" x14ac:dyDescent="0.25">
      <c r="C195" s="50"/>
      <c r="D195" s="50"/>
    </row>
    <row r="196" spans="3:4" x14ac:dyDescent="0.25">
      <c r="C196" s="50"/>
      <c r="D196" s="50"/>
    </row>
    <row r="197" spans="3:4" x14ac:dyDescent="0.25">
      <c r="C197" s="50"/>
      <c r="D197" s="50"/>
    </row>
    <row r="198" spans="3:4" x14ac:dyDescent="0.25">
      <c r="C198" s="50"/>
      <c r="D198" s="50"/>
    </row>
    <row r="199" spans="3:4" x14ac:dyDescent="0.25">
      <c r="C199" s="50"/>
      <c r="D199" s="50"/>
    </row>
    <row r="200" spans="3:4" x14ac:dyDescent="0.25">
      <c r="C200" s="50"/>
      <c r="D200" s="50"/>
    </row>
    <row r="201" spans="3:4" x14ac:dyDescent="0.25">
      <c r="C201" s="50"/>
      <c r="D201" s="50"/>
    </row>
    <row r="202" spans="3:4" x14ac:dyDescent="0.25">
      <c r="C202" s="50"/>
      <c r="D202" s="50"/>
    </row>
    <row r="203" spans="3:4" x14ac:dyDescent="0.25">
      <c r="C203" s="50"/>
      <c r="D203" s="50"/>
    </row>
    <row r="204" spans="3:4" x14ac:dyDescent="0.25">
      <c r="C204" s="50"/>
      <c r="D204" s="50"/>
    </row>
    <row r="205" spans="3:4" x14ac:dyDescent="0.25">
      <c r="C205" s="50"/>
      <c r="D205" s="50"/>
    </row>
    <row r="206" spans="3:4" x14ac:dyDescent="0.25">
      <c r="C206" s="50"/>
      <c r="D206" s="50"/>
    </row>
    <row r="207" spans="3:4" x14ac:dyDescent="0.25">
      <c r="C207" s="50"/>
      <c r="D207" s="50"/>
    </row>
    <row r="208" spans="3:4" x14ac:dyDescent="0.25">
      <c r="C208" s="50"/>
      <c r="D208" s="50"/>
    </row>
    <row r="209" spans="3:4" x14ac:dyDescent="0.25">
      <c r="C209" s="50"/>
      <c r="D209" s="50"/>
    </row>
    <row r="210" spans="3:4" x14ac:dyDescent="0.25">
      <c r="C210" s="50"/>
      <c r="D210" s="50"/>
    </row>
    <row r="211" spans="3:4" x14ac:dyDescent="0.25">
      <c r="C211" s="50"/>
      <c r="D211" s="50"/>
    </row>
    <row r="212" spans="3:4" x14ac:dyDescent="0.25">
      <c r="C212" s="50"/>
      <c r="D212" s="50"/>
    </row>
    <row r="213" spans="3:4" x14ac:dyDescent="0.25">
      <c r="C213" s="50"/>
      <c r="D213" s="50"/>
    </row>
    <row r="214" spans="3:4" x14ac:dyDescent="0.25">
      <c r="C214" s="50"/>
      <c r="D214" s="50"/>
    </row>
    <row r="215" spans="3:4" x14ac:dyDescent="0.25">
      <c r="C215" s="50"/>
      <c r="D215" s="50"/>
    </row>
    <row r="216" spans="3:4" x14ac:dyDescent="0.25">
      <c r="C216" s="50"/>
      <c r="D216" s="50"/>
    </row>
    <row r="217" spans="3:4" x14ac:dyDescent="0.25">
      <c r="C217" s="50"/>
      <c r="D217" s="50"/>
    </row>
    <row r="218" spans="3:4" x14ac:dyDescent="0.25">
      <c r="C218" s="50"/>
      <c r="D218" s="50"/>
    </row>
    <row r="219" spans="3:4" x14ac:dyDescent="0.25">
      <c r="C219" s="50"/>
      <c r="D219" s="50"/>
    </row>
    <row r="220" spans="3:4" x14ac:dyDescent="0.25">
      <c r="C220" s="50"/>
      <c r="D220" s="50"/>
    </row>
    <row r="221" spans="3:4" x14ac:dyDescent="0.25">
      <c r="C221" s="50"/>
      <c r="D221" s="50"/>
    </row>
    <row r="222" spans="3:4" x14ac:dyDescent="0.25">
      <c r="C222" s="50"/>
      <c r="D222" s="50"/>
    </row>
    <row r="223" spans="3:4" x14ac:dyDescent="0.25">
      <c r="C223" s="50"/>
      <c r="D223" s="50"/>
    </row>
    <row r="224" spans="3:4" x14ac:dyDescent="0.25">
      <c r="C224" s="50"/>
      <c r="D224" s="50"/>
    </row>
    <row r="225" spans="3:4" x14ac:dyDescent="0.25">
      <c r="C225" s="50"/>
      <c r="D225" s="50"/>
    </row>
    <row r="226" spans="3:4" x14ac:dyDescent="0.25">
      <c r="C226" s="50"/>
      <c r="D226" s="50"/>
    </row>
    <row r="227" spans="3:4" x14ac:dyDescent="0.25">
      <c r="C227" s="50"/>
      <c r="D227" s="50"/>
    </row>
    <row r="228" spans="3:4" x14ac:dyDescent="0.25">
      <c r="C228" s="50"/>
      <c r="D228" s="50"/>
    </row>
    <row r="229" spans="3:4" x14ac:dyDescent="0.25">
      <c r="C229" s="50"/>
      <c r="D229" s="50"/>
    </row>
    <row r="230" spans="3:4" x14ac:dyDescent="0.25">
      <c r="C230" s="50"/>
      <c r="D230" s="50"/>
    </row>
    <row r="231" spans="3:4" x14ac:dyDescent="0.25">
      <c r="C231" s="50"/>
      <c r="D231" s="50"/>
    </row>
    <row r="232" spans="3:4" x14ac:dyDescent="0.25">
      <c r="C232" s="50"/>
      <c r="D232" s="50"/>
    </row>
    <row r="233" spans="3:4" x14ac:dyDescent="0.25">
      <c r="C233" s="50"/>
      <c r="D233" s="50"/>
    </row>
    <row r="234" spans="3:4" x14ac:dyDescent="0.25">
      <c r="C234" s="50"/>
      <c r="D234" s="50"/>
    </row>
    <row r="235" spans="3:4" x14ac:dyDescent="0.25">
      <c r="C235" s="50"/>
      <c r="D235" s="50"/>
    </row>
    <row r="236" spans="3:4" x14ac:dyDescent="0.25">
      <c r="C236" s="50"/>
      <c r="D236" s="50"/>
    </row>
    <row r="237" spans="3:4" x14ac:dyDescent="0.25">
      <c r="C237" s="50"/>
      <c r="D237" s="50"/>
    </row>
    <row r="238" spans="3:4" x14ac:dyDescent="0.25">
      <c r="C238" s="50"/>
      <c r="D238" s="50"/>
    </row>
    <row r="239" spans="3:4" x14ac:dyDescent="0.25">
      <c r="C239" s="50"/>
      <c r="D239" s="50"/>
    </row>
    <row r="240" spans="3:4" x14ac:dyDescent="0.25">
      <c r="C240" s="50"/>
      <c r="D240" s="50"/>
    </row>
    <row r="241" spans="3:4" x14ac:dyDescent="0.25">
      <c r="C241" s="50"/>
      <c r="D241" s="50"/>
    </row>
    <row r="242" spans="3:4" x14ac:dyDescent="0.25">
      <c r="C242" s="50"/>
      <c r="D242" s="50"/>
    </row>
    <row r="243" spans="3:4" x14ac:dyDescent="0.25">
      <c r="C243" s="50"/>
      <c r="D243" s="50"/>
    </row>
    <row r="244" spans="3:4" x14ac:dyDescent="0.25">
      <c r="C244" s="50"/>
      <c r="D244" s="50"/>
    </row>
    <row r="245" spans="3:4" x14ac:dyDescent="0.25">
      <c r="C245" s="50"/>
      <c r="D245" s="50"/>
    </row>
    <row r="246" spans="3:4" x14ac:dyDescent="0.25">
      <c r="C246" s="50"/>
      <c r="D246" s="50"/>
    </row>
    <row r="247" spans="3:4" x14ac:dyDescent="0.25">
      <c r="C247" s="50"/>
      <c r="D247" s="50"/>
    </row>
    <row r="248" spans="3:4" x14ac:dyDescent="0.25">
      <c r="C248" s="50"/>
      <c r="D248" s="50"/>
    </row>
    <row r="249" spans="3:4" x14ac:dyDescent="0.25">
      <c r="C249" s="50"/>
      <c r="D249" s="50"/>
    </row>
    <row r="250" spans="3:4" x14ac:dyDescent="0.25">
      <c r="C250" s="50"/>
      <c r="D250" s="50"/>
    </row>
    <row r="251" spans="3:4" x14ac:dyDescent="0.25">
      <c r="C251" s="50"/>
      <c r="D251" s="50"/>
    </row>
    <row r="252" spans="3:4" x14ac:dyDescent="0.25">
      <c r="C252" s="50"/>
      <c r="D252" s="50"/>
    </row>
    <row r="253" spans="3:4" x14ac:dyDescent="0.25">
      <c r="C253" s="50"/>
      <c r="D253" s="50"/>
    </row>
    <row r="254" spans="3:4" x14ac:dyDescent="0.25">
      <c r="C254" s="50"/>
      <c r="D254" s="50"/>
    </row>
    <row r="255" spans="3:4" x14ac:dyDescent="0.25">
      <c r="C255" s="50"/>
      <c r="D255" s="50"/>
    </row>
    <row r="256" spans="3:4" x14ac:dyDescent="0.25">
      <c r="C256" s="50"/>
      <c r="D256" s="50"/>
    </row>
    <row r="257" spans="3:4" x14ac:dyDescent="0.25">
      <c r="C257" s="50"/>
      <c r="D257" s="50"/>
    </row>
    <row r="258" spans="3:4" x14ac:dyDescent="0.25">
      <c r="C258" s="50"/>
      <c r="D258" s="50"/>
    </row>
    <row r="259" spans="3:4" x14ac:dyDescent="0.25">
      <c r="C259" s="50"/>
      <c r="D259" s="50"/>
    </row>
    <row r="260" spans="3:4" x14ac:dyDescent="0.25">
      <c r="C260" s="50"/>
      <c r="D260" s="50"/>
    </row>
    <row r="261" spans="3:4" x14ac:dyDescent="0.25">
      <c r="C261" s="50"/>
      <c r="D261" s="50"/>
    </row>
    <row r="262" spans="3:4" x14ac:dyDescent="0.25">
      <c r="C262" s="50"/>
      <c r="D262" s="50"/>
    </row>
    <row r="263" spans="3:4" x14ac:dyDescent="0.25">
      <c r="C263" s="50"/>
      <c r="D263" s="50"/>
    </row>
    <row r="264" spans="3:4" x14ac:dyDescent="0.25">
      <c r="C264" s="50"/>
      <c r="D264" s="50"/>
    </row>
    <row r="265" spans="3:4" x14ac:dyDescent="0.25">
      <c r="C265" s="50"/>
      <c r="D265" s="50"/>
    </row>
    <row r="266" spans="3:4" x14ac:dyDescent="0.25">
      <c r="C266" s="50"/>
      <c r="D266" s="50"/>
    </row>
    <row r="267" spans="3:4" x14ac:dyDescent="0.25">
      <c r="C267" s="50"/>
      <c r="D267" s="50"/>
    </row>
    <row r="268" spans="3:4" x14ac:dyDescent="0.25">
      <c r="C268" s="50"/>
      <c r="D268" s="50"/>
    </row>
    <row r="269" spans="3:4" x14ac:dyDescent="0.25">
      <c r="C269" s="50"/>
      <c r="D269" s="50"/>
    </row>
    <row r="270" spans="3:4" x14ac:dyDescent="0.25">
      <c r="C270" s="50"/>
      <c r="D270" s="50"/>
    </row>
    <row r="271" spans="3:4" x14ac:dyDescent="0.25">
      <c r="C271" s="50"/>
      <c r="D271" s="50"/>
    </row>
    <row r="272" spans="3:4" x14ac:dyDescent="0.25">
      <c r="C272" s="50"/>
      <c r="D272" s="50"/>
    </row>
    <row r="273" spans="3:4" x14ac:dyDescent="0.25">
      <c r="C273" s="50"/>
      <c r="D273" s="50"/>
    </row>
    <row r="274" spans="3:4" x14ac:dyDescent="0.25">
      <c r="C274" s="50"/>
      <c r="D274" s="50"/>
    </row>
    <row r="275" spans="3:4" x14ac:dyDescent="0.25">
      <c r="C275" s="50"/>
      <c r="D275" s="50"/>
    </row>
    <row r="276" spans="3:4" x14ac:dyDescent="0.25">
      <c r="C276" s="50"/>
      <c r="D276" s="50"/>
    </row>
    <row r="277" spans="3:4" x14ac:dyDescent="0.25">
      <c r="C277" s="50"/>
      <c r="D277" s="50"/>
    </row>
    <row r="278" spans="3:4" x14ac:dyDescent="0.25">
      <c r="C278" s="50"/>
      <c r="D278" s="50"/>
    </row>
    <row r="279" spans="3:4" x14ac:dyDescent="0.25">
      <c r="C279" s="50"/>
      <c r="D279" s="50"/>
    </row>
    <row r="280" spans="3:4" x14ac:dyDescent="0.25">
      <c r="C280" s="50"/>
      <c r="D280" s="50"/>
    </row>
    <row r="281" spans="3:4" x14ac:dyDescent="0.25">
      <c r="C281" s="50"/>
      <c r="D281" s="50"/>
    </row>
    <row r="282" spans="3:4" x14ac:dyDescent="0.25">
      <c r="C282" s="50"/>
      <c r="D282" s="50"/>
    </row>
    <row r="283" spans="3:4" x14ac:dyDescent="0.25">
      <c r="C283" s="50"/>
      <c r="D283" s="50"/>
    </row>
    <row r="284" spans="3:4" x14ac:dyDescent="0.25">
      <c r="C284" s="50"/>
      <c r="D284" s="50"/>
    </row>
    <row r="285" spans="3:4" x14ac:dyDescent="0.25">
      <c r="C285" s="50"/>
      <c r="D285" s="50"/>
    </row>
    <row r="286" spans="3:4" x14ac:dyDescent="0.25">
      <c r="C286" s="50"/>
      <c r="D286" s="50"/>
    </row>
    <row r="287" spans="3:4" x14ac:dyDescent="0.25">
      <c r="C287" s="50"/>
      <c r="D287" s="50"/>
    </row>
    <row r="288" spans="3:4" x14ac:dyDescent="0.25">
      <c r="C288" s="50"/>
      <c r="D288" s="50"/>
    </row>
    <row r="289" spans="3:4" x14ac:dyDescent="0.25">
      <c r="C289" s="50"/>
      <c r="D289" s="50"/>
    </row>
    <row r="290" spans="3:4" x14ac:dyDescent="0.25">
      <c r="C290" s="50"/>
      <c r="D290" s="50"/>
    </row>
    <row r="291" spans="3:4" x14ac:dyDescent="0.25">
      <c r="C291" s="50"/>
      <c r="D291" s="50"/>
    </row>
    <row r="292" spans="3:4" x14ac:dyDescent="0.25">
      <c r="C292" s="50"/>
      <c r="D292" s="50"/>
    </row>
    <row r="293" spans="3:4" x14ac:dyDescent="0.25">
      <c r="C293" s="50"/>
      <c r="D293" s="50"/>
    </row>
    <row r="294" spans="3:4" x14ac:dyDescent="0.25">
      <c r="C294" s="50"/>
      <c r="D294" s="50"/>
    </row>
    <row r="295" spans="3:4" x14ac:dyDescent="0.25">
      <c r="C295" s="50"/>
      <c r="D295" s="50"/>
    </row>
    <row r="296" spans="3:4" x14ac:dyDescent="0.25">
      <c r="C296" s="50"/>
      <c r="D296" s="50"/>
    </row>
    <row r="297" spans="3:4" x14ac:dyDescent="0.25">
      <c r="C297" s="50"/>
      <c r="D297" s="50"/>
    </row>
    <row r="298" spans="3:4" x14ac:dyDescent="0.25">
      <c r="C298" s="50"/>
      <c r="D298" s="50"/>
    </row>
    <row r="299" spans="3:4" x14ac:dyDescent="0.25">
      <c r="C299" s="50"/>
      <c r="D299" s="50"/>
    </row>
    <row r="300" spans="3:4" x14ac:dyDescent="0.25">
      <c r="C300" s="50"/>
      <c r="D300" s="50"/>
    </row>
    <row r="301" spans="3:4" x14ac:dyDescent="0.25">
      <c r="C301" s="50"/>
      <c r="D301" s="50"/>
    </row>
    <row r="302" spans="3:4" x14ac:dyDescent="0.25">
      <c r="C302" s="50"/>
      <c r="D302" s="50"/>
    </row>
    <row r="303" spans="3:4" x14ac:dyDescent="0.25">
      <c r="C303" s="50"/>
      <c r="D303" s="50"/>
    </row>
    <row r="304" spans="3:4" x14ac:dyDescent="0.25">
      <c r="C304" s="50"/>
      <c r="D304" s="50"/>
    </row>
    <row r="305" spans="3:4" x14ac:dyDescent="0.25">
      <c r="C305" s="50"/>
      <c r="D305" s="50"/>
    </row>
    <row r="306" spans="3:4" x14ac:dyDescent="0.25">
      <c r="C306" s="50"/>
      <c r="D306" s="50"/>
    </row>
    <row r="307" spans="3:4" x14ac:dyDescent="0.25">
      <c r="C307" s="50"/>
      <c r="D307" s="50"/>
    </row>
    <row r="308" spans="3:4" x14ac:dyDescent="0.25">
      <c r="C308" s="50"/>
      <c r="D308" s="50"/>
    </row>
    <row r="309" spans="3:4" x14ac:dyDescent="0.25">
      <c r="C309" s="50"/>
      <c r="D309" s="50"/>
    </row>
    <row r="310" spans="3:4" x14ac:dyDescent="0.25">
      <c r="C310" s="50"/>
      <c r="D310" s="50"/>
    </row>
    <row r="311" spans="3:4" x14ac:dyDescent="0.25">
      <c r="C311" s="50"/>
      <c r="D311" s="50"/>
    </row>
    <row r="312" spans="3:4" x14ac:dyDescent="0.25">
      <c r="C312" s="50"/>
      <c r="D312" s="50"/>
    </row>
    <row r="313" spans="3:4" x14ac:dyDescent="0.25">
      <c r="C313" s="50"/>
      <c r="D313" s="50"/>
    </row>
    <row r="314" spans="3:4" x14ac:dyDescent="0.25">
      <c r="C314" s="50"/>
      <c r="D314" s="50"/>
    </row>
    <row r="315" spans="3:4" x14ac:dyDescent="0.25">
      <c r="C315" s="50"/>
      <c r="D315" s="50"/>
    </row>
    <row r="316" spans="3:4" x14ac:dyDescent="0.25">
      <c r="C316" s="50"/>
      <c r="D316" s="50"/>
    </row>
    <row r="317" spans="3:4" x14ac:dyDescent="0.25">
      <c r="C317" s="50"/>
      <c r="D317" s="50"/>
    </row>
    <row r="318" spans="3:4" x14ac:dyDescent="0.25">
      <c r="C318" s="50"/>
      <c r="D318" s="50"/>
    </row>
    <row r="319" spans="3:4" x14ac:dyDescent="0.25">
      <c r="C319" s="50"/>
      <c r="D319" s="50"/>
    </row>
    <row r="320" spans="3:4" x14ac:dyDescent="0.25">
      <c r="C320" s="50"/>
      <c r="D320" s="50"/>
    </row>
    <row r="321" spans="3:4" x14ac:dyDescent="0.25">
      <c r="C321" s="50"/>
      <c r="D321" s="50"/>
    </row>
    <row r="322" spans="3:4" x14ac:dyDescent="0.25">
      <c r="C322" s="50"/>
      <c r="D322" s="50"/>
    </row>
    <row r="323" spans="3:4" x14ac:dyDescent="0.25">
      <c r="C323" s="50"/>
      <c r="D323" s="50"/>
    </row>
    <row r="324" spans="3:4" x14ac:dyDescent="0.25">
      <c r="C324" s="50"/>
      <c r="D324" s="50"/>
    </row>
    <row r="325" spans="3:4" x14ac:dyDescent="0.25">
      <c r="C325" s="50"/>
      <c r="D325" s="50"/>
    </row>
    <row r="326" spans="3:4" x14ac:dyDescent="0.25">
      <c r="C326" s="50"/>
      <c r="D326" s="50"/>
    </row>
    <row r="327" spans="3:4" x14ac:dyDescent="0.25">
      <c r="C327" s="50"/>
      <c r="D327" s="50"/>
    </row>
    <row r="328" spans="3:4" x14ac:dyDescent="0.25">
      <c r="C328" s="50"/>
      <c r="D328" s="50"/>
    </row>
    <row r="329" spans="3:4" x14ac:dyDescent="0.25">
      <c r="C329" s="50"/>
      <c r="D329" s="50"/>
    </row>
    <row r="330" spans="3:4" x14ac:dyDescent="0.25">
      <c r="C330" s="50"/>
      <c r="D330" s="50"/>
    </row>
    <row r="331" spans="3:4" x14ac:dyDescent="0.25">
      <c r="C331" s="50"/>
      <c r="D331" s="50"/>
    </row>
    <row r="332" spans="3:4" x14ac:dyDescent="0.25">
      <c r="C332" s="50"/>
      <c r="D332" s="50"/>
    </row>
    <row r="333" spans="3:4" x14ac:dyDescent="0.25">
      <c r="C333" s="50"/>
      <c r="D333" s="50"/>
    </row>
    <row r="334" spans="3:4" x14ac:dyDescent="0.25">
      <c r="C334" s="50"/>
      <c r="D334" s="50"/>
    </row>
    <row r="335" spans="3:4" x14ac:dyDescent="0.25">
      <c r="C335" s="50"/>
      <c r="D335" s="50"/>
    </row>
    <row r="336" spans="3:4" x14ac:dyDescent="0.25">
      <c r="C336" s="50"/>
      <c r="D336" s="50"/>
    </row>
    <row r="337" spans="3:4" x14ac:dyDescent="0.25">
      <c r="C337" s="50"/>
      <c r="D337" s="50"/>
    </row>
    <row r="338" spans="3:4" x14ac:dyDescent="0.25">
      <c r="C338" s="50"/>
      <c r="D338" s="50"/>
    </row>
    <row r="339" spans="3:4" x14ac:dyDescent="0.25">
      <c r="C339" s="50"/>
      <c r="D339" s="50"/>
    </row>
    <row r="340" spans="3:4" x14ac:dyDescent="0.25">
      <c r="C340" s="50"/>
      <c r="D340" s="50"/>
    </row>
    <row r="341" spans="3:4" x14ac:dyDescent="0.25">
      <c r="C341" s="50"/>
      <c r="D341" s="50"/>
    </row>
    <row r="342" spans="3:4" x14ac:dyDescent="0.25">
      <c r="C342" s="50"/>
      <c r="D342" s="50"/>
    </row>
    <row r="343" spans="3:4" x14ac:dyDescent="0.25">
      <c r="C343" s="50"/>
      <c r="D343" s="50"/>
    </row>
    <row r="344" spans="3:4" x14ac:dyDescent="0.25">
      <c r="C344" s="50"/>
      <c r="D344" s="50"/>
    </row>
    <row r="345" spans="3:4" x14ac:dyDescent="0.25">
      <c r="C345" s="50"/>
      <c r="D345" s="50"/>
    </row>
    <row r="346" spans="3:4" x14ac:dyDescent="0.25">
      <c r="C346" s="50"/>
      <c r="D346" s="50"/>
    </row>
    <row r="347" spans="3:4" x14ac:dyDescent="0.25">
      <c r="C347" s="50"/>
      <c r="D347" s="50"/>
    </row>
    <row r="348" spans="3:4" x14ac:dyDescent="0.25">
      <c r="C348" s="50"/>
      <c r="D348" s="50"/>
    </row>
    <row r="349" spans="3:4" x14ac:dyDescent="0.25">
      <c r="C349" s="50"/>
      <c r="D349" s="50"/>
    </row>
    <row r="350" spans="3:4" x14ac:dyDescent="0.25">
      <c r="C350" s="50"/>
      <c r="D350" s="50"/>
    </row>
    <row r="351" spans="3:4" x14ac:dyDescent="0.25">
      <c r="C351" s="50"/>
      <c r="D351" s="50"/>
    </row>
    <row r="352" spans="3:4" x14ac:dyDescent="0.25">
      <c r="C352" s="50"/>
      <c r="D352" s="50"/>
    </row>
    <row r="353" spans="3:4" x14ac:dyDescent="0.25">
      <c r="C353" s="50"/>
      <c r="D353" s="50"/>
    </row>
    <row r="354" spans="3:4" x14ac:dyDescent="0.25">
      <c r="C354" s="50"/>
      <c r="D354" s="50"/>
    </row>
    <row r="355" spans="3:4" x14ac:dyDescent="0.25">
      <c r="C355" s="50"/>
      <c r="D355" s="50"/>
    </row>
    <row r="356" spans="3:4" x14ac:dyDescent="0.25">
      <c r="C356" s="50"/>
      <c r="D356" s="50"/>
    </row>
    <row r="357" spans="3:4" x14ac:dyDescent="0.25">
      <c r="C357" s="50"/>
      <c r="D357" s="50"/>
    </row>
    <row r="358" spans="3:4" x14ac:dyDescent="0.25">
      <c r="C358" s="50"/>
      <c r="D358" s="50"/>
    </row>
    <row r="359" spans="3:4" x14ac:dyDescent="0.25">
      <c r="C359" s="50"/>
      <c r="D359" s="50"/>
    </row>
    <row r="360" spans="3:4" x14ac:dyDescent="0.25">
      <c r="C360" s="50"/>
      <c r="D360" s="50"/>
    </row>
    <row r="361" spans="3:4" x14ac:dyDescent="0.25">
      <c r="C361" s="50"/>
      <c r="D361" s="50"/>
    </row>
    <row r="362" spans="3:4" x14ac:dyDescent="0.25">
      <c r="C362" s="50"/>
      <c r="D362" s="50"/>
    </row>
    <row r="363" spans="3:4" x14ac:dyDescent="0.25">
      <c r="C363" s="50"/>
      <c r="D363" s="50"/>
    </row>
    <row r="364" spans="3:4" x14ac:dyDescent="0.25">
      <c r="C364" s="50"/>
      <c r="D364" s="50"/>
    </row>
    <row r="365" spans="3:4" x14ac:dyDescent="0.25">
      <c r="C365" s="50"/>
      <c r="D365" s="50"/>
    </row>
    <row r="366" spans="3:4" x14ac:dyDescent="0.25">
      <c r="C366" s="50"/>
      <c r="D366" s="50"/>
    </row>
    <row r="367" spans="3:4" x14ac:dyDescent="0.25">
      <c r="C367" s="50"/>
      <c r="D367" s="50"/>
    </row>
    <row r="368" spans="3:4" x14ac:dyDescent="0.25">
      <c r="C368" s="50"/>
      <c r="D368" s="50"/>
    </row>
    <row r="369" spans="3:4" x14ac:dyDescent="0.25">
      <c r="C369" s="50"/>
      <c r="D369" s="50"/>
    </row>
    <row r="370" spans="3:4" x14ac:dyDescent="0.25">
      <c r="C370" s="50"/>
      <c r="D370" s="50"/>
    </row>
    <row r="371" spans="3:4" x14ac:dyDescent="0.25">
      <c r="C371" s="50"/>
      <c r="D371" s="50"/>
    </row>
    <row r="372" spans="3:4" x14ac:dyDescent="0.25">
      <c r="C372" s="50"/>
      <c r="D372" s="50"/>
    </row>
    <row r="373" spans="3:4" x14ac:dyDescent="0.25">
      <c r="C373" s="50"/>
      <c r="D373" s="50"/>
    </row>
    <row r="374" spans="3:4" x14ac:dyDescent="0.25">
      <c r="C374" s="50"/>
      <c r="D374" s="50"/>
    </row>
    <row r="375" spans="3:4" x14ac:dyDescent="0.25">
      <c r="C375" s="50"/>
      <c r="D375" s="50"/>
    </row>
    <row r="376" spans="3:4" x14ac:dyDescent="0.25">
      <c r="C376" s="50"/>
      <c r="D376" s="50"/>
    </row>
    <row r="377" spans="3:4" x14ac:dyDescent="0.25">
      <c r="C377" s="50"/>
      <c r="D377" s="50"/>
    </row>
    <row r="378" spans="3:4" x14ac:dyDescent="0.25">
      <c r="C378" s="50"/>
      <c r="D378" s="50"/>
    </row>
    <row r="379" spans="3:4" x14ac:dyDescent="0.25">
      <c r="C379" s="50"/>
      <c r="D379" s="50"/>
    </row>
    <row r="380" spans="3:4" x14ac:dyDescent="0.25">
      <c r="C380" s="50"/>
      <c r="D380" s="50"/>
    </row>
    <row r="381" spans="3:4" x14ac:dyDescent="0.25">
      <c r="C381" s="50"/>
      <c r="D381" s="50"/>
    </row>
    <row r="382" spans="3:4" x14ac:dyDescent="0.25">
      <c r="C382" s="50"/>
      <c r="D382" s="50"/>
    </row>
    <row r="383" spans="3:4" x14ac:dyDescent="0.25">
      <c r="C383" s="50"/>
      <c r="D383" s="50"/>
    </row>
    <row r="384" spans="3:4" x14ac:dyDescent="0.25">
      <c r="C384" s="50"/>
      <c r="D384" s="50"/>
    </row>
    <row r="385" spans="3:4" x14ac:dyDescent="0.25">
      <c r="C385" s="50"/>
      <c r="D385" s="50"/>
    </row>
    <row r="386" spans="3:4" x14ac:dyDescent="0.25">
      <c r="C386" s="50"/>
      <c r="D386" s="50"/>
    </row>
    <row r="387" spans="3:4" x14ac:dyDescent="0.25">
      <c r="C387" s="50"/>
      <c r="D387" s="50"/>
    </row>
    <row r="388" spans="3:4" x14ac:dyDescent="0.25">
      <c r="C388" s="50"/>
      <c r="D388" s="50"/>
    </row>
    <row r="389" spans="3:4" x14ac:dyDescent="0.25">
      <c r="C389" s="50"/>
      <c r="D389" s="50"/>
    </row>
    <row r="390" spans="3:4" x14ac:dyDescent="0.25">
      <c r="C390" s="50"/>
      <c r="D390" s="50"/>
    </row>
    <row r="391" spans="3:4" x14ac:dyDescent="0.25">
      <c r="C391" s="50"/>
      <c r="D391" s="50"/>
    </row>
    <row r="392" spans="3:4" x14ac:dyDescent="0.25">
      <c r="C392" s="50"/>
      <c r="D392" s="50"/>
    </row>
    <row r="393" spans="3:4" x14ac:dyDescent="0.25">
      <c r="C393" s="50"/>
      <c r="D393" s="50"/>
    </row>
    <row r="394" spans="3:4" x14ac:dyDescent="0.25">
      <c r="C394" s="50"/>
      <c r="D394" s="50"/>
    </row>
    <row r="395" spans="3:4" x14ac:dyDescent="0.25">
      <c r="C395" s="50"/>
      <c r="D395" s="50"/>
    </row>
    <row r="396" spans="3:4" x14ac:dyDescent="0.25">
      <c r="C396" s="50"/>
      <c r="D396" s="50"/>
    </row>
    <row r="397" spans="3:4" x14ac:dyDescent="0.25">
      <c r="C397" s="50"/>
      <c r="D397" s="50"/>
    </row>
    <row r="398" spans="3:4" x14ac:dyDescent="0.25">
      <c r="C398" s="50"/>
      <c r="D398" s="50"/>
    </row>
    <row r="399" spans="3:4" x14ac:dyDescent="0.25">
      <c r="C399" s="50"/>
      <c r="D399" s="50"/>
    </row>
    <row r="400" spans="3:4" x14ac:dyDescent="0.25">
      <c r="C400" s="50"/>
      <c r="D400" s="50"/>
    </row>
    <row r="401" spans="3:4" x14ac:dyDescent="0.25">
      <c r="C401" s="50"/>
      <c r="D401" s="50"/>
    </row>
    <row r="402" spans="3:4" x14ac:dyDescent="0.25">
      <c r="C402" s="50"/>
      <c r="D402" s="50"/>
    </row>
    <row r="403" spans="3:4" x14ac:dyDescent="0.25">
      <c r="C403" s="50"/>
      <c r="D403" s="50"/>
    </row>
    <row r="404" spans="3:4" x14ac:dyDescent="0.25">
      <c r="C404" s="50"/>
      <c r="D404" s="50"/>
    </row>
    <row r="405" spans="3:4" x14ac:dyDescent="0.25">
      <c r="C405" s="50"/>
      <c r="D405" s="50"/>
    </row>
    <row r="406" spans="3:4" x14ac:dyDescent="0.25">
      <c r="C406" s="50"/>
      <c r="D406" s="50"/>
    </row>
    <row r="407" spans="3:4" x14ac:dyDescent="0.25">
      <c r="C407" s="50"/>
      <c r="D407" s="50"/>
    </row>
    <row r="408" spans="3:4" x14ac:dyDescent="0.25">
      <c r="C408" s="50"/>
      <c r="D408" s="50"/>
    </row>
    <row r="409" spans="3:4" x14ac:dyDescent="0.25">
      <c r="C409" s="50"/>
      <c r="D409" s="50"/>
    </row>
    <row r="410" spans="3:4" x14ac:dyDescent="0.25">
      <c r="C410" s="50"/>
      <c r="D410" s="50"/>
    </row>
    <row r="411" spans="3:4" x14ac:dyDescent="0.25">
      <c r="C411" s="50"/>
      <c r="D411" s="50"/>
    </row>
    <row r="412" spans="3:4" x14ac:dyDescent="0.25">
      <c r="C412" s="50"/>
      <c r="D412" s="50"/>
    </row>
    <row r="413" spans="3:4" x14ac:dyDescent="0.25">
      <c r="C413" s="50"/>
      <c r="D413" s="50"/>
    </row>
    <row r="414" spans="3:4" x14ac:dyDescent="0.25">
      <c r="C414" s="50"/>
      <c r="D414" s="50"/>
    </row>
    <row r="415" spans="3:4" x14ac:dyDescent="0.25">
      <c r="C415" s="50"/>
      <c r="D415" s="50"/>
    </row>
    <row r="416" spans="3:4" x14ac:dyDescent="0.25">
      <c r="C416" s="50"/>
      <c r="D416" s="50"/>
    </row>
    <row r="417" spans="3:4" x14ac:dyDescent="0.25">
      <c r="C417" s="50"/>
      <c r="D417" s="50"/>
    </row>
    <row r="418" spans="3:4" x14ac:dyDescent="0.25">
      <c r="C418" s="50"/>
      <c r="D418" s="50"/>
    </row>
    <row r="419" spans="3:4" x14ac:dyDescent="0.25">
      <c r="C419" s="50"/>
      <c r="D419" s="50"/>
    </row>
    <row r="420" spans="3:4" x14ac:dyDescent="0.25">
      <c r="C420" s="50"/>
      <c r="D420" s="50"/>
    </row>
    <row r="421" spans="3:4" x14ac:dyDescent="0.25">
      <c r="C421" s="50"/>
      <c r="D421" s="50"/>
    </row>
    <row r="422" spans="3:4" x14ac:dyDescent="0.25">
      <c r="C422" s="50"/>
      <c r="D422" s="50"/>
    </row>
    <row r="423" spans="3:4" x14ac:dyDescent="0.25">
      <c r="C423" s="50"/>
      <c r="D423" s="50"/>
    </row>
    <row r="424" spans="3:4" x14ac:dyDescent="0.25">
      <c r="C424" s="50"/>
      <c r="D424" s="50"/>
    </row>
    <row r="425" spans="3:4" x14ac:dyDescent="0.25">
      <c r="C425" s="50"/>
      <c r="D425" s="50"/>
    </row>
    <row r="426" spans="3:4" x14ac:dyDescent="0.25">
      <c r="C426" s="50"/>
      <c r="D426" s="50"/>
    </row>
    <row r="427" spans="3:4" x14ac:dyDescent="0.25">
      <c r="C427" s="50"/>
      <c r="D427" s="50"/>
    </row>
    <row r="428" spans="3:4" x14ac:dyDescent="0.25">
      <c r="C428" s="50"/>
      <c r="D428" s="50"/>
    </row>
    <row r="429" spans="3:4" x14ac:dyDescent="0.25">
      <c r="C429" s="50"/>
      <c r="D429" s="50"/>
    </row>
    <row r="430" spans="3:4" x14ac:dyDescent="0.25">
      <c r="C430" s="50"/>
      <c r="D430" s="50"/>
    </row>
    <row r="431" spans="3:4" x14ac:dyDescent="0.25">
      <c r="C431" s="50"/>
      <c r="D431" s="50"/>
    </row>
    <row r="432" spans="3:4" x14ac:dyDescent="0.25">
      <c r="C432" s="50"/>
      <c r="D432" s="50"/>
    </row>
    <row r="433" spans="3:4" x14ac:dyDescent="0.25">
      <c r="C433" s="50"/>
      <c r="D433" s="50"/>
    </row>
    <row r="434" spans="3:4" x14ac:dyDescent="0.25">
      <c r="C434" s="50"/>
      <c r="D434" s="50"/>
    </row>
    <row r="435" spans="3:4" x14ac:dyDescent="0.25">
      <c r="C435" s="50"/>
      <c r="D435" s="50"/>
    </row>
    <row r="436" spans="3:4" x14ac:dyDescent="0.25">
      <c r="C436" s="50"/>
      <c r="D436" s="50"/>
    </row>
    <row r="437" spans="3:4" x14ac:dyDescent="0.25">
      <c r="C437" s="50"/>
      <c r="D437" s="50"/>
    </row>
    <row r="438" spans="3:4" x14ac:dyDescent="0.25">
      <c r="C438" s="50"/>
      <c r="D438" s="50"/>
    </row>
    <row r="439" spans="3:4" x14ac:dyDescent="0.25">
      <c r="C439" s="50"/>
      <c r="D439" s="50"/>
    </row>
    <row r="440" spans="3:4" x14ac:dyDescent="0.25">
      <c r="C440" s="50"/>
      <c r="D440" s="50"/>
    </row>
    <row r="441" spans="3:4" x14ac:dyDescent="0.25">
      <c r="C441" s="50"/>
      <c r="D441" s="50"/>
    </row>
    <row r="442" spans="3:4" x14ac:dyDescent="0.25">
      <c r="C442" s="50"/>
      <c r="D442" s="50"/>
    </row>
    <row r="443" spans="3:4" x14ac:dyDescent="0.25">
      <c r="C443" s="50"/>
      <c r="D443" s="50"/>
    </row>
    <row r="444" spans="3:4" x14ac:dyDescent="0.25">
      <c r="C444" s="50"/>
      <c r="D444" s="50"/>
    </row>
    <row r="445" spans="3:4" x14ac:dyDescent="0.25">
      <c r="C445" s="50"/>
      <c r="D445" s="50"/>
    </row>
    <row r="446" spans="3:4" x14ac:dyDescent="0.25">
      <c r="C446" s="50"/>
      <c r="D446" s="50"/>
    </row>
    <row r="447" spans="3:4" x14ac:dyDescent="0.25">
      <c r="C447" s="50"/>
      <c r="D447" s="50"/>
    </row>
    <row r="448" spans="3:4" x14ac:dyDescent="0.25">
      <c r="C448" s="50"/>
      <c r="D448" s="50"/>
    </row>
    <row r="449" spans="3:4" x14ac:dyDescent="0.25">
      <c r="C449" s="50"/>
      <c r="D449" s="50"/>
    </row>
    <row r="450" spans="3:4" x14ac:dyDescent="0.25">
      <c r="C450" s="50"/>
      <c r="D450" s="50"/>
    </row>
    <row r="451" spans="3:4" x14ac:dyDescent="0.25">
      <c r="C451" s="50"/>
      <c r="D451" s="50"/>
    </row>
    <row r="452" spans="3:4" x14ac:dyDescent="0.25">
      <c r="C452" s="50"/>
      <c r="D452" s="50"/>
    </row>
    <row r="453" spans="3:4" x14ac:dyDescent="0.25">
      <c r="C453" s="50"/>
      <c r="D453" s="50"/>
    </row>
    <row r="454" spans="3:4" x14ac:dyDescent="0.25">
      <c r="C454" s="50"/>
      <c r="D454" s="50"/>
    </row>
    <row r="455" spans="3:4" x14ac:dyDescent="0.25">
      <c r="C455" s="50"/>
      <c r="D455" s="50"/>
    </row>
    <row r="456" spans="3:4" x14ac:dyDescent="0.25">
      <c r="C456" s="50"/>
      <c r="D456" s="50"/>
    </row>
    <row r="457" spans="3:4" x14ac:dyDescent="0.25">
      <c r="C457" s="50"/>
      <c r="D457" s="50"/>
    </row>
    <row r="458" spans="3:4" x14ac:dyDescent="0.25">
      <c r="C458" s="50"/>
      <c r="D458" s="50"/>
    </row>
    <row r="459" spans="3:4" x14ac:dyDescent="0.25">
      <c r="C459" s="50"/>
      <c r="D459" s="50"/>
    </row>
    <row r="460" spans="3:4" x14ac:dyDescent="0.25">
      <c r="C460" s="50"/>
      <c r="D460" s="50"/>
    </row>
    <row r="461" spans="3:4" x14ac:dyDescent="0.25">
      <c r="C461" s="50"/>
      <c r="D461" s="50"/>
    </row>
    <row r="462" spans="3:4" x14ac:dyDescent="0.25">
      <c r="C462" s="50"/>
      <c r="D462" s="50"/>
    </row>
    <row r="463" spans="3:4" x14ac:dyDescent="0.25">
      <c r="C463" s="50"/>
      <c r="D463" s="50"/>
    </row>
    <row r="464" spans="3:4" x14ac:dyDescent="0.25">
      <c r="C464" s="50"/>
      <c r="D464" s="50"/>
    </row>
    <row r="465" spans="3:4" x14ac:dyDescent="0.25">
      <c r="C465" s="50"/>
      <c r="D465" s="50"/>
    </row>
    <row r="466" spans="3:4" x14ac:dyDescent="0.25">
      <c r="C466" s="50"/>
      <c r="D466" s="50"/>
    </row>
    <row r="467" spans="3:4" x14ac:dyDescent="0.25">
      <c r="C467" s="50"/>
      <c r="D467" s="50"/>
    </row>
    <row r="468" spans="3:4" x14ac:dyDescent="0.25">
      <c r="C468" s="50"/>
      <c r="D468" s="50"/>
    </row>
    <row r="469" spans="3:4" x14ac:dyDescent="0.25">
      <c r="C469" s="50"/>
      <c r="D469" s="50"/>
    </row>
    <row r="470" spans="3:4" x14ac:dyDescent="0.25">
      <c r="C470" s="50"/>
      <c r="D470" s="50"/>
    </row>
    <row r="471" spans="3:4" x14ac:dyDescent="0.25">
      <c r="C471" s="50"/>
      <c r="D471" s="50"/>
    </row>
    <row r="472" spans="3:4" x14ac:dyDescent="0.25">
      <c r="C472" s="50"/>
      <c r="D472" s="50"/>
    </row>
    <row r="473" spans="3:4" x14ac:dyDescent="0.25">
      <c r="C473" s="50"/>
      <c r="D473" s="50"/>
    </row>
    <row r="474" spans="3:4" x14ac:dyDescent="0.25">
      <c r="C474" s="50"/>
      <c r="D474" s="50"/>
    </row>
    <row r="475" spans="3:4" x14ac:dyDescent="0.25">
      <c r="C475" s="50"/>
      <c r="D475" s="50"/>
    </row>
    <row r="476" spans="3:4" x14ac:dyDescent="0.25">
      <c r="C476" s="50"/>
      <c r="D476" s="50"/>
    </row>
    <row r="477" spans="3:4" x14ac:dyDescent="0.25">
      <c r="C477" s="50"/>
      <c r="D477" s="50"/>
    </row>
    <row r="478" spans="3:4" x14ac:dyDescent="0.25">
      <c r="C478" s="50"/>
      <c r="D478" s="50"/>
    </row>
    <row r="479" spans="3:4" x14ac:dyDescent="0.25">
      <c r="C479" s="50"/>
      <c r="D479" s="50"/>
    </row>
    <row r="480" spans="3:4" x14ac:dyDescent="0.25">
      <c r="C480" s="50"/>
      <c r="D480" s="50"/>
    </row>
    <row r="481" spans="3:4" x14ac:dyDescent="0.25">
      <c r="C481" s="50"/>
      <c r="D481" s="50"/>
    </row>
    <row r="482" spans="3:4" x14ac:dyDescent="0.25">
      <c r="C482" s="50"/>
      <c r="D482" s="50"/>
    </row>
    <row r="483" spans="3:4" x14ac:dyDescent="0.25">
      <c r="C483" s="50"/>
      <c r="D483" s="50"/>
    </row>
    <row r="484" spans="3:4" x14ac:dyDescent="0.25">
      <c r="C484" s="50"/>
      <c r="D484" s="50"/>
    </row>
    <row r="485" spans="3:4" x14ac:dyDescent="0.25">
      <c r="C485" s="50"/>
      <c r="D485" s="50"/>
    </row>
    <row r="486" spans="3:4" x14ac:dyDescent="0.25">
      <c r="C486" s="50"/>
      <c r="D486" s="50"/>
    </row>
    <row r="487" spans="3:4" x14ac:dyDescent="0.25">
      <c r="C487" s="50"/>
      <c r="D487" s="50"/>
    </row>
    <row r="488" spans="3:4" x14ac:dyDescent="0.25">
      <c r="C488" s="50"/>
      <c r="D488" s="50"/>
    </row>
    <row r="489" spans="3:4" x14ac:dyDescent="0.25">
      <c r="C489" s="50"/>
      <c r="D489" s="50"/>
    </row>
    <row r="490" spans="3:4" x14ac:dyDescent="0.25">
      <c r="C490" s="50"/>
      <c r="D490" s="50"/>
    </row>
    <row r="491" spans="3:4" x14ac:dyDescent="0.25">
      <c r="C491" s="50"/>
      <c r="D491" s="50"/>
    </row>
    <row r="492" spans="3:4" x14ac:dyDescent="0.25">
      <c r="C492" s="50"/>
      <c r="D492" s="50"/>
    </row>
    <row r="493" spans="3:4" x14ac:dyDescent="0.25">
      <c r="C493" s="50"/>
      <c r="D493" s="50"/>
    </row>
    <row r="494" spans="3:4" x14ac:dyDescent="0.25">
      <c r="C494" s="50"/>
      <c r="D494" s="50"/>
    </row>
    <row r="495" spans="3:4" x14ac:dyDescent="0.25">
      <c r="C495" s="50"/>
      <c r="D495" s="50"/>
    </row>
    <row r="496" spans="3:4" x14ac:dyDescent="0.25">
      <c r="C496" s="50"/>
      <c r="D496" s="50"/>
    </row>
    <row r="497" spans="3:4" x14ac:dyDescent="0.25">
      <c r="C497" s="50"/>
      <c r="D497" s="50"/>
    </row>
    <row r="498" spans="3:4" x14ac:dyDescent="0.25">
      <c r="C498" s="50"/>
      <c r="D498" s="50"/>
    </row>
    <row r="499" spans="3:4" x14ac:dyDescent="0.25">
      <c r="C499" s="50"/>
      <c r="D499" s="50"/>
    </row>
    <row r="500" spans="3:4" x14ac:dyDescent="0.25">
      <c r="C500" s="50"/>
      <c r="D500" s="50"/>
    </row>
    <row r="501" spans="3:4" x14ac:dyDescent="0.25">
      <c r="C501" s="50"/>
      <c r="D501" s="50"/>
    </row>
    <row r="502" spans="3:4" x14ac:dyDescent="0.25">
      <c r="C502" s="50"/>
      <c r="D502" s="50"/>
    </row>
    <row r="503" spans="3:4" x14ac:dyDescent="0.25">
      <c r="C503" s="50"/>
      <c r="D503" s="50"/>
    </row>
    <row r="504" spans="3:4" x14ac:dyDescent="0.25">
      <c r="C504" s="50"/>
      <c r="D504" s="50"/>
    </row>
    <row r="505" spans="3:4" x14ac:dyDescent="0.25">
      <c r="C505" s="50"/>
      <c r="D505" s="50"/>
    </row>
    <row r="506" spans="3:4" x14ac:dyDescent="0.25">
      <c r="C506" s="50"/>
      <c r="D506" s="50"/>
    </row>
    <row r="507" spans="3:4" x14ac:dyDescent="0.25">
      <c r="C507" s="50"/>
      <c r="D507" s="50"/>
    </row>
    <row r="508" spans="3:4" x14ac:dyDescent="0.25">
      <c r="C508" s="50"/>
      <c r="D508" s="50"/>
    </row>
    <row r="509" spans="3:4" x14ac:dyDescent="0.25">
      <c r="C509" s="50"/>
      <c r="D509" s="50"/>
    </row>
    <row r="510" spans="3:4" x14ac:dyDescent="0.25">
      <c r="C510" s="50"/>
      <c r="D510" s="50"/>
    </row>
    <row r="511" spans="3:4" x14ac:dyDescent="0.25">
      <c r="C511" s="50"/>
      <c r="D511" s="50"/>
    </row>
    <row r="512" spans="3:4" x14ac:dyDescent="0.25">
      <c r="C512" s="50"/>
      <c r="D512" s="50"/>
    </row>
    <row r="513" spans="3:4" x14ac:dyDescent="0.25">
      <c r="C513" s="50"/>
      <c r="D513" s="50"/>
    </row>
    <row r="514" spans="3:4" x14ac:dyDescent="0.25">
      <c r="C514" s="50"/>
      <c r="D514" s="50"/>
    </row>
    <row r="515" spans="3:4" x14ac:dyDescent="0.25">
      <c r="C515" s="50"/>
      <c r="D515" s="50"/>
    </row>
    <row r="516" spans="3:4" x14ac:dyDescent="0.25">
      <c r="C516" s="50"/>
      <c r="D516" s="50"/>
    </row>
    <row r="517" spans="3:4" x14ac:dyDescent="0.25">
      <c r="C517" s="50"/>
      <c r="D517" s="50"/>
    </row>
    <row r="518" spans="3:4" x14ac:dyDescent="0.25">
      <c r="C518" s="50"/>
      <c r="D518" s="50"/>
    </row>
    <row r="519" spans="3:4" x14ac:dyDescent="0.25">
      <c r="C519" s="50"/>
      <c r="D519" s="50"/>
    </row>
    <row r="520" spans="3:4" x14ac:dyDescent="0.25">
      <c r="C520" s="50"/>
      <c r="D520" s="50"/>
    </row>
    <row r="521" spans="3:4" x14ac:dyDescent="0.25">
      <c r="C521" s="50"/>
      <c r="D521" s="50"/>
    </row>
    <row r="522" spans="3:4" x14ac:dyDescent="0.25">
      <c r="C522" s="50"/>
      <c r="D522" s="50"/>
    </row>
    <row r="523" spans="3:4" x14ac:dyDescent="0.25">
      <c r="C523" s="50"/>
      <c r="D523" s="50"/>
    </row>
    <row r="524" spans="3:4" x14ac:dyDescent="0.25">
      <c r="C524" s="50"/>
      <c r="D524" s="50"/>
    </row>
    <row r="525" spans="3:4" x14ac:dyDescent="0.25">
      <c r="C525" s="50"/>
      <c r="D525" s="50"/>
    </row>
    <row r="526" spans="3:4" x14ac:dyDescent="0.25">
      <c r="C526" s="50"/>
      <c r="D526" s="50"/>
    </row>
    <row r="527" spans="3:4" x14ac:dyDescent="0.25">
      <c r="C527" s="50"/>
      <c r="D527" s="50"/>
    </row>
    <row r="528" spans="3:4" x14ac:dyDescent="0.25">
      <c r="C528" s="50"/>
      <c r="D528" s="50"/>
    </row>
    <row r="529" spans="3:4" x14ac:dyDescent="0.25">
      <c r="C529" s="50"/>
      <c r="D529" s="50"/>
    </row>
    <row r="530" spans="3:4" x14ac:dyDescent="0.25">
      <c r="C530" s="50"/>
      <c r="D530" s="50"/>
    </row>
    <row r="531" spans="3:4" x14ac:dyDescent="0.25">
      <c r="C531" s="50"/>
      <c r="D531" s="50"/>
    </row>
    <row r="532" spans="3:4" x14ac:dyDescent="0.25">
      <c r="C532" s="50"/>
      <c r="D532" s="50"/>
    </row>
    <row r="533" spans="3:4" x14ac:dyDescent="0.25">
      <c r="C533" s="50"/>
      <c r="D533" s="50"/>
    </row>
    <row r="534" spans="3:4" x14ac:dyDescent="0.25">
      <c r="C534" s="50"/>
      <c r="D534" s="50"/>
    </row>
    <row r="535" spans="3:4" x14ac:dyDescent="0.25">
      <c r="C535" s="50"/>
      <c r="D535" s="50"/>
    </row>
    <row r="536" spans="3:4" x14ac:dyDescent="0.25">
      <c r="C536" s="50"/>
      <c r="D536" s="50"/>
    </row>
    <row r="537" spans="3:4" x14ac:dyDescent="0.25">
      <c r="C537" s="50"/>
      <c r="D537" s="50"/>
    </row>
    <row r="538" spans="3:4" x14ac:dyDescent="0.25">
      <c r="C538" s="50"/>
      <c r="D538" s="50"/>
    </row>
    <row r="539" spans="3:4" x14ac:dyDescent="0.25">
      <c r="C539" s="50"/>
      <c r="D539" s="50"/>
    </row>
    <row r="540" spans="3:4" x14ac:dyDescent="0.25">
      <c r="C540" s="50"/>
      <c r="D540" s="50"/>
    </row>
    <row r="541" spans="3:4" x14ac:dyDescent="0.25">
      <c r="C541" s="50"/>
      <c r="D541" s="50"/>
    </row>
    <row r="542" spans="3:4" x14ac:dyDescent="0.25">
      <c r="C542" s="50"/>
      <c r="D542" s="50"/>
    </row>
    <row r="543" spans="3:4" x14ac:dyDescent="0.25">
      <c r="C543" s="50"/>
      <c r="D543" s="50"/>
    </row>
    <row r="544" spans="3:4" x14ac:dyDescent="0.25">
      <c r="C544" s="50"/>
      <c r="D544" s="50"/>
    </row>
    <row r="545" spans="3:4" x14ac:dyDescent="0.25">
      <c r="C545" s="50"/>
      <c r="D545" s="50"/>
    </row>
    <row r="546" spans="3:4" x14ac:dyDescent="0.25">
      <c r="C546" s="50"/>
      <c r="D546" s="50"/>
    </row>
    <row r="547" spans="3:4" x14ac:dyDescent="0.25">
      <c r="C547" s="50"/>
      <c r="D547" s="50"/>
    </row>
    <row r="548" spans="3:4" x14ac:dyDescent="0.25">
      <c r="C548" s="50"/>
      <c r="D548" s="50"/>
    </row>
    <row r="549" spans="3:4" x14ac:dyDescent="0.25">
      <c r="C549" s="50"/>
      <c r="D549" s="50"/>
    </row>
    <row r="550" spans="3:4" x14ac:dyDescent="0.25">
      <c r="C550" s="50"/>
      <c r="D550" s="50"/>
    </row>
    <row r="551" spans="3:4" x14ac:dyDescent="0.25">
      <c r="C551" s="50"/>
      <c r="D551" s="50"/>
    </row>
    <row r="552" spans="3:4" x14ac:dyDescent="0.25">
      <c r="C552" s="50"/>
      <c r="D552" s="50"/>
    </row>
    <row r="553" spans="3:4" x14ac:dyDescent="0.25">
      <c r="C553" s="50"/>
      <c r="D553" s="50"/>
    </row>
    <row r="554" spans="3:4" x14ac:dyDescent="0.25">
      <c r="C554" s="50"/>
      <c r="D554" s="50"/>
    </row>
    <row r="555" spans="3:4" x14ac:dyDescent="0.25">
      <c r="C555" s="50"/>
      <c r="D555" s="50"/>
    </row>
    <row r="556" spans="3:4" x14ac:dyDescent="0.25">
      <c r="C556" s="50"/>
      <c r="D556" s="50"/>
    </row>
    <row r="557" spans="3:4" x14ac:dyDescent="0.25">
      <c r="C557" s="50"/>
      <c r="D557" s="50"/>
    </row>
    <row r="558" spans="3:4" x14ac:dyDescent="0.25">
      <c r="C558" s="50"/>
      <c r="D558" s="50"/>
    </row>
    <row r="559" spans="3:4" x14ac:dyDescent="0.25">
      <c r="C559" s="50"/>
      <c r="D559" s="50"/>
    </row>
    <row r="560" spans="3:4" x14ac:dyDescent="0.25">
      <c r="C560" s="50"/>
      <c r="D560" s="50"/>
    </row>
    <row r="561" spans="3:4" x14ac:dyDescent="0.25">
      <c r="C561" s="50"/>
      <c r="D561" s="50"/>
    </row>
    <row r="562" spans="3:4" x14ac:dyDescent="0.25">
      <c r="C562" s="50"/>
      <c r="D562" s="50"/>
    </row>
    <row r="563" spans="3:4" x14ac:dyDescent="0.25">
      <c r="C563" s="50"/>
      <c r="D563" s="50"/>
    </row>
    <row r="564" spans="3:4" x14ac:dyDescent="0.25">
      <c r="C564" s="50"/>
      <c r="D564" s="50"/>
    </row>
    <row r="565" spans="3:4" x14ac:dyDescent="0.25">
      <c r="C565" s="50"/>
      <c r="D565" s="50"/>
    </row>
    <row r="566" spans="3:4" x14ac:dyDescent="0.25">
      <c r="C566" s="50"/>
      <c r="D566" s="50"/>
    </row>
    <row r="567" spans="3:4" x14ac:dyDescent="0.25">
      <c r="C567" s="50"/>
      <c r="D567" s="50"/>
    </row>
    <row r="568" spans="3:4" x14ac:dyDescent="0.25">
      <c r="C568" s="50"/>
      <c r="D568" s="50"/>
    </row>
  </sheetData>
  <mergeCells count="3">
    <mergeCell ref="A1:B1"/>
    <mergeCell ref="A30:F30"/>
    <mergeCell ref="A38:B38"/>
  </mergeCells>
  <printOptions horizontalCentered="1"/>
  <pageMargins left="0.27559055118110237" right="0.27559055118110237" top="0.94488188976377963" bottom="0.27559055118110237" header="0.19685039370078741" footer="0.15748031496062992"/>
  <pageSetup scale="84" orientation="portrait" r:id="rId1"/>
  <headerFooter alignWithMargins="0">
    <oddHeader xml:space="preserve">&amp;C&amp;"StobiSerif Regular,Bold"&amp;12ПРЕГЛЕД
на реализација на вкупен буџет на Министерството за одбрана за 2025 година
(збирно на ставки)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Vk.budzet na MO, 31.05.</vt:lpstr>
      <vt:lpstr>Sheet1</vt:lpstr>
      <vt:lpstr>'Vk.budzet na MO, 31.05.'!Print_Area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2025-06-04T06:48:36Z</dcterms:modified>
</cp:coreProperties>
</file>