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Вк.реал.на Буџет, 28.02.2026" sheetId="2" r:id="rId1"/>
    <sheet name="Sheet1" sheetId="1" r:id="rId2"/>
  </sheets>
  <externalReferences>
    <externalReference r:id="rId3"/>
  </externalReferences>
  <definedNames>
    <definedName name="_xlnm.Print_Area" localSheetId="0">'Вк.реал.на Буџет, 28.02.2026'!$A$1:$F$39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12" i="2"/>
  <c r="D23" i="2"/>
  <c r="D15" i="2"/>
  <c r="D14" i="2"/>
  <c r="C27" i="2"/>
  <c r="E27" i="2" s="1"/>
  <c r="E26" i="2"/>
  <c r="C24" i="2"/>
  <c r="C15" i="2"/>
  <c r="C14" i="2"/>
  <c r="C10" i="2"/>
  <c r="D12" i="2"/>
  <c r="F12" i="2" s="1"/>
  <c r="C13" i="2"/>
  <c r="C11" i="2"/>
  <c r="F11" i="2" s="1"/>
  <c r="D28" i="2"/>
  <c r="C28" i="2"/>
  <c r="D27" i="2"/>
  <c r="F27" i="2" s="1"/>
  <c r="D26" i="2"/>
  <c r="C25" i="2"/>
  <c r="E24" i="2"/>
  <c r="D24" i="2"/>
  <c r="E23" i="2"/>
  <c r="C23" i="2"/>
  <c r="D22" i="2"/>
  <c r="C22" i="2"/>
  <c r="F20" i="2"/>
  <c r="D20" i="2"/>
  <c r="D19" i="2" s="1"/>
  <c r="D35" i="2" s="1"/>
  <c r="C20" i="2"/>
  <c r="E20" i="2" s="1"/>
  <c r="E19" i="2" s="1"/>
  <c r="D18" i="2"/>
  <c r="C18" i="2"/>
  <c r="C17" i="2" s="1"/>
  <c r="D17" i="2"/>
  <c r="D34" i="2" s="1"/>
  <c r="D16" i="2"/>
  <c r="C16" i="2"/>
  <c r="E16" i="2" s="1"/>
  <c r="D13" i="2"/>
  <c r="E13" i="2" s="1"/>
  <c r="D11" i="2"/>
  <c r="D10" i="2"/>
  <c r="E8" i="2"/>
  <c r="E7" i="2" s="1"/>
  <c r="E32" i="2" s="1"/>
  <c r="D8" i="2"/>
  <c r="D7" i="2" s="1"/>
  <c r="C8" i="2"/>
  <c r="C7" i="2" s="1"/>
  <c r="C32" i="2" s="1"/>
  <c r="D6" i="2"/>
  <c r="C6" i="2"/>
  <c r="F6" i="2" s="1"/>
  <c r="F5" i="2"/>
  <c r="D5" i="2"/>
  <c r="C5" i="2"/>
  <c r="D4" i="2"/>
  <c r="C4" i="2"/>
  <c r="F1" i="2"/>
  <c r="E1" i="2"/>
  <c r="C1" i="2"/>
  <c r="C3" i="2" l="1"/>
  <c r="C21" i="2"/>
  <c r="C36" i="2" s="1"/>
  <c r="D3" i="2"/>
  <c r="D29" i="2" s="1"/>
  <c r="F18" i="2"/>
  <c r="F23" i="2"/>
  <c r="E5" i="2"/>
  <c r="C19" i="2"/>
  <c r="F19" i="2" s="1"/>
  <c r="C35" i="2"/>
  <c r="F35" i="2" s="1"/>
  <c r="F16" i="2"/>
  <c r="D25" i="2"/>
  <c r="F25" i="2" s="1"/>
  <c r="D21" i="2"/>
  <c r="F24" i="2"/>
  <c r="E14" i="2"/>
  <c r="D9" i="2"/>
  <c r="D33" i="2" s="1"/>
  <c r="E15" i="2"/>
  <c r="F14" i="2"/>
  <c r="E11" i="2"/>
  <c r="C9" i="2"/>
  <c r="C34" i="2"/>
  <c r="E34" i="2" s="1"/>
  <c r="E17" i="2"/>
  <c r="C31" i="2"/>
  <c r="D32" i="2"/>
  <c r="F32" i="2" s="1"/>
  <c r="F7" i="2"/>
  <c r="F21" i="2"/>
  <c r="D36" i="2"/>
  <c r="F36" i="2" s="1"/>
  <c r="F34" i="2"/>
  <c r="E25" i="2"/>
  <c r="C37" i="2"/>
  <c r="E35" i="2"/>
  <c r="F13" i="2"/>
  <c r="F15" i="2"/>
  <c r="F17" i="2"/>
  <c r="E22" i="2"/>
  <c r="E21" i="2" s="1"/>
  <c r="E36" i="2" s="1"/>
  <c r="E4" i="2"/>
  <c r="E6" i="2"/>
  <c r="E10" i="2"/>
  <c r="F22" i="2"/>
  <c r="F4" i="2"/>
  <c r="F8" i="2"/>
  <c r="F10" i="2"/>
  <c r="E12" i="2"/>
  <c r="F26" i="2"/>
  <c r="E18" i="2"/>
  <c r="C29" i="2" l="1"/>
  <c r="D37" i="2"/>
  <c r="F37" i="2" s="1"/>
  <c r="D31" i="2"/>
  <c r="E31" i="2" s="1"/>
  <c r="F3" i="2"/>
  <c r="F9" i="2"/>
  <c r="C33" i="2"/>
  <c r="F33" i="2" s="1"/>
  <c r="E9" i="2"/>
  <c r="F29" i="2"/>
  <c r="E3" i="2"/>
  <c r="E37" i="2"/>
  <c r="D38" i="2"/>
  <c r="F31" i="2"/>
  <c r="C38" i="2" l="1"/>
  <c r="E33" i="2"/>
  <c r="E38" i="2" s="1"/>
  <c r="E29" i="2"/>
  <c r="F38" i="2"/>
</calcChain>
</file>

<file path=xl/sharedStrings.xml><?xml version="1.0" encoding="utf-8"?>
<sst xmlns="http://schemas.openxmlformats.org/spreadsheetml/2006/main" count="39" uniqueCount="31">
  <si>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</si>
  <si>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</si>
  <si>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</si>
  <si>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</si>
  <si>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</si>
  <si>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</si>
  <si>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</si>
  <si>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</si>
  <si>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</si>
  <si>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</si>
  <si>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</si>
  <si>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</si>
  <si>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</si>
  <si>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</si>
  <si>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</si>
  <si>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</si>
  <si>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</si>
  <si>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</si>
  <si>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</si>
  <si>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</si>
  <si>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</si>
  <si>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</si>
  <si>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</si>
  <si>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</si>
  <si>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</si>
  <si>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</si>
  <si>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</si>
  <si>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</si>
  <si>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</si>
  <si>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</si>
  <si>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Реализација, заклучно со 28.02.2026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</si>
</sst>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43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43" fontId="3" fillId="0" borderId="0" xfId="2" applyFont="1" applyFill="1" applyAlignment="1" applyProtection="1">
      <alignment vertical="center"/>
      <protection locked="0"/>
    </xf>
    <xf numFmtId="164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2026\02.2026\637-27.02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H1" t="str">
            <v>ОДОБРЕН буџет за 2026 година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89984931</v>
          </cell>
        </row>
        <row r="11">
          <cell r="H11">
            <v>245845000</v>
          </cell>
          <cell r="J11">
            <v>36893703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121645</v>
          </cell>
        </row>
        <row r="28">
          <cell r="H28">
            <v>36115000</v>
          </cell>
          <cell r="J28">
            <v>4307103</v>
          </cell>
        </row>
        <row r="43">
          <cell r="H43">
            <v>15225000</v>
          </cell>
          <cell r="J43">
            <v>706152</v>
          </cell>
        </row>
        <row r="60">
          <cell r="H60">
            <v>33000000</v>
          </cell>
          <cell r="J60">
            <v>856794</v>
          </cell>
        </row>
        <row r="72">
          <cell r="H72">
            <v>103556000</v>
          </cell>
          <cell r="J72">
            <v>23403388</v>
          </cell>
        </row>
        <row r="93">
          <cell r="H93">
            <v>15220000</v>
          </cell>
          <cell r="J93">
            <v>1274277</v>
          </cell>
        </row>
        <row r="100">
          <cell r="H100">
            <v>24000000</v>
          </cell>
          <cell r="J100">
            <v>2360337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135772903</v>
          </cell>
          <cell r="J105">
            <v>56297577</v>
          </cell>
        </row>
        <row r="112">
          <cell r="H112">
            <v>82495097</v>
          </cell>
          <cell r="J112">
            <v>82495097</v>
          </cell>
          <cell r="L112">
            <v>0</v>
          </cell>
        </row>
        <row r="118">
          <cell r="H118">
            <v>38080000</v>
          </cell>
          <cell r="J118">
            <v>4136105</v>
          </cell>
        </row>
        <row r="129">
          <cell r="H129">
            <v>6320000</v>
          </cell>
          <cell r="J129">
            <v>355369</v>
          </cell>
        </row>
        <row r="133">
          <cell r="H133">
            <v>600000</v>
          </cell>
          <cell r="J133">
            <v>0</v>
          </cell>
        </row>
        <row r="141">
          <cell r="H141">
            <v>92000000</v>
          </cell>
          <cell r="J141">
            <v>12383298</v>
          </cell>
        </row>
        <row r="144">
          <cell r="H144">
            <v>12500000</v>
          </cell>
          <cell r="J144">
            <v>1629532</v>
          </cell>
        </row>
        <row r="153">
          <cell r="H153">
            <v>41100000</v>
          </cell>
          <cell r="J153">
            <v>998090</v>
          </cell>
        </row>
        <row r="162">
          <cell r="H162">
            <v>4400000</v>
          </cell>
          <cell r="J162">
            <v>190000</v>
          </cell>
        </row>
        <row r="170">
          <cell r="H170">
            <v>400000</v>
          </cell>
          <cell r="J170">
            <v>12000</v>
          </cell>
        </row>
        <row r="174">
          <cell r="H174">
            <v>70200000</v>
          </cell>
          <cell r="J174">
            <v>9604771</v>
          </cell>
        </row>
        <row r="184">
          <cell r="H184">
            <v>184151000</v>
          </cell>
          <cell r="J184">
            <v>23537342</v>
          </cell>
        </row>
        <row r="192">
          <cell r="H192">
            <v>0</v>
          </cell>
          <cell r="J192">
            <v>0</v>
          </cell>
          <cell r="L192">
            <v>0</v>
          </cell>
        </row>
        <row r="197">
          <cell r="H197">
            <v>20000000</v>
          </cell>
          <cell r="J197">
            <v>1259790</v>
          </cell>
        </row>
        <row r="203">
          <cell r="H203">
            <v>1700000</v>
          </cell>
        </row>
        <row r="204">
          <cell r="J204">
            <v>696672</v>
          </cell>
        </row>
        <row r="208">
          <cell r="H208">
            <v>544500000</v>
          </cell>
          <cell r="J208">
            <v>88291667</v>
          </cell>
        </row>
        <row r="211">
          <cell r="H211">
            <v>0</v>
          </cell>
          <cell r="J211">
            <v>0</v>
          </cell>
          <cell r="L211">
            <v>0</v>
          </cell>
        </row>
        <row r="218">
          <cell r="H218">
            <v>1000000000</v>
          </cell>
          <cell r="J218">
            <v>185022423</v>
          </cell>
        </row>
        <row r="223">
          <cell r="H223">
            <v>3712221000</v>
          </cell>
          <cell r="J223">
            <v>589426528</v>
          </cell>
        </row>
        <row r="228">
          <cell r="H228">
            <v>1743678000</v>
          </cell>
          <cell r="J228">
            <v>272362435</v>
          </cell>
        </row>
        <row r="234">
          <cell r="H234">
            <v>197480000</v>
          </cell>
          <cell r="J234">
            <v>80452</v>
          </cell>
        </row>
        <row r="238">
          <cell r="H238">
            <v>99038000</v>
          </cell>
          <cell r="J238">
            <v>22942471</v>
          </cell>
        </row>
        <row r="245">
          <cell r="H245">
            <v>18613000</v>
          </cell>
          <cell r="J245">
            <v>3113852</v>
          </cell>
        </row>
        <row r="251">
          <cell r="H251">
            <v>9410000</v>
          </cell>
          <cell r="J251">
            <v>3099457</v>
          </cell>
        </row>
        <row r="261">
          <cell r="H261">
            <v>700000000</v>
          </cell>
          <cell r="J261">
            <v>170775243</v>
          </cell>
        </row>
        <row r="271">
          <cell r="H271">
            <v>8005000</v>
          </cell>
          <cell r="J271">
            <v>860202</v>
          </cell>
        </row>
        <row r="277">
          <cell r="H277">
            <v>93600000</v>
          </cell>
          <cell r="J277">
            <v>17544826</v>
          </cell>
        </row>
        <row r="285">
          <cell r="H285">
            <v>0</v>
          </cell>
          <cell r="J285">
            <v>0</v>
          </cell>
          <cell r="L285">
            <v>0</v>
          </cell>
        </row>
        <row r="291">
          <cell r="H291">
            <v>41771000</v>
          </cell>
          <cell r="J291">
            <v>1799957</v>
          </cell>
        </row>
        <row r="299">
          <cell r="H299">
            <v>43236000</v>
          </cell>
          <cell r="J299">
            <v>0</v>
          </cell>
        </row>
        <row r="305">
          <cell r="H305">
            <v>9000000</v>
          </cell>
          <cell r="J305">
            <v>1291860</v>
          </cell>
        </row>
        <row r="313">
          <cell r="H313">
            <v>618000</v>
          </cell>
          <cell r="J313">
            <v>12460</v>
          </cell>
        </row>
        <row r="320">
          <cell r="H320">
            <v>633872000</v>
          </cell>
          <cell r="J320">
            <v>152483205</v>
          </cell>
        </row>
        <row r="336">
          <cell r="H336">
            <v>387783000</v>
          </cell>
          <cell r="J336">
            <v>71739420</v>
          </cell>
        </row>
        <row r="354">
          <cell r="H354">
            <v>35000000</v>
          </cell>
          <cell r="J354">
            <v>3816023</v>
          </cell>
        </row>
        <row r="365">
          <cell r="H365">
            <v>16600000</v>
          </cell>
          <cell r="J365">
            <v>1779072</v>
          </cell>
        </row>
        <row r="382">
          <cell r="H382">
            <v>0</v>
          </cell>
          <cell r="J382">
            <v>0</v>
          </cell>
          <cell r="L382">
            <v>0</v>
          </cell>
        </row>
        <row r="388">
          <cell r="H388">
            <v>6099500000</v>
          </cell>
          <cell r="J388">
            <v>346318440</v>
          </cell>
        </row>
        <row r="395">
          <cell r="H395">
            <v>0</v>
          </cell>
          <cell r="J395">
            <v>0</v>
          </cell>
          <cell r="L395">
            <v>0</v>
          </cell>
        </row>
        <row r="402">
          <cell r="J402">
            <v>14943368</v>
          </cell>
        </row>
        <row r="403">
          <cell r="H403">
            <v>88000000</v>
          </cell>
        </row>
        <row r="405">
          <cell r="H405">
            <v>46000000</v>
          </cell>
          <cell r="J405">
            <v>7521254</v>
          </cell>
        </row>
        <row r="414">
          <cell r="H414">
            <v>102046000</v>
          </cell>
          <cell r="J414">
            <v>32328272</v>
          </cell>
        </row>
        <row r="417">
          <cell r="H417">
            <v>327954000</v>
          </cell>
          <cell r="J417">
            <v>73732887</v>
          </cell>
        </row>
        <row r="422">
          <cell r="H422">
            <v>160000</v>
          </cell>
          <cell r="J422">
            <v>0</v>
          </cell>
        </row>
        <row r="425">
          <cell r="H425">
            <v>37000000</v>
          </cell>
          <cell r="J425">
            <v>4137733</v>
          </cell>
        </row>
        <row r="433">
          <cell r="H433">
            <v>37000000</v>
          </cell>
          <cell r="J433">
            <v>3868251</v>
          </cell>
        </row>
        <row r="436">
          <cell r="H436">
            <v>500000</v>
          </cell>
          <cell r="J436">
            <v>0</v>
          </cell>
        </row>
        <row r="439">
          <cell r="H439">
            <v>2070000</v>
          </cell>
          <cell r="J439">
            <v>0</v>
          </cell>
        </row>
        <row r="444">
          <cell r="H444">
            <v>0</v>
          </cell>
          <cell r="J444">
            <v>0</v>
          </cell>
          <cell r="L444">
            <v>0</v>
          </cell>
        </row>
        <row r="447">
          <cell r="H447">
            <v>150000000</v>
          </cell>
          <cell r="J447">
            <v>2613417</v>
          </cell>
        </row>
        <row r="452">
          <cell r="H452">
            <v>1250000</v>
          </cell>
          <cell r="J452">
            <v>28640</v>
          </cell>
        </row>
        <row r="457">
          <cell r="H457">
            <v>1900000</v>
          </cell>
          <cell r="J457">
            <v>145484</v>
          </cell>
        </row>
        <row r="464">
          <cell r="H464">
            <v>6000000</v>
          </cell>
          <cell r="J464">
            <v>548456</v>
          </cell>
        </row>
        <row r="471">
          <cell r="H471">
            <v>2000000</v>
          </cell>
          <cell r="J471">
            <v>111982</v>
          </cell>
        </row>
        <row r="478">
          <cell r="H478">
            <v>24000000</v>
          </cell>
          <cell r="J478">
            <v>4127217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22" zoomScaleNormal="100" workbookViewId="0">
      <selection activeCell="J44" sqref="J44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60" x14ac:dyDescent="0.25">
      <c r="A1" s="55" t="s">
        <v>0</v>
      </c>
      <c r="B1" s="55"/>
      <c r="C1" s="1" t="str">
        <f>[1]realizacija!H1</f>
        <v>ОДОБРЕН буџет за 2026 година</v>
      </c>
      <c r="D1" s="1" t="s">
        <v>30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6713424000</v>
      </c>
      <c r="D3" s="9">
        <f>SUM(D4:D6)</f>
        <v>1025225501</v>
      </c>
      <c r="E3" s="9">
        <f>SUM(E4:E6)</f>
        <v>5688198499</v>
      </c>
      <c r="F3" s="10">
        <f>D3/C3</f>
        <v>0.15271275894387126</v>
      </c>
    </row>
    <row r="4" spans="1:14" x14ac:dyDescent="0.25">
      <c r="A4" s="11">
        <v>401</v>
      </c>
      <c r="B4" s="12" t="s">
        <v>4</v>
      </c>
      <c r="C4" s="13">
        <f>[1]realizacija!H6+[1]realizacija!H141+[1]realizacija!H223+[1]realizacija!H403</f>
        <v>4448921000</v>
      </c>
      <c r="D4" s="13">
        <f>[1]realizacija!J6+[1]realizacija!J141+[1]realizacija!J223+[1]realizacija!J402</f>
        <v>706738125</v>
      </c>
      <c r="E4" s="13">
        <f t="shared" ref="E4:E27" si="0">C4-D4</f>
        <v>3742182875</v>
      </c>
      <c r="F4" s="14">
        <f t="shared" ref="F4:F29" si="1">D4/C4</f>
        <v>0.15885607431554752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[1]realizacija!H11+[1]realizacija!H144+[1]realizacija!H228+[1]realizacija!H405</f>
        <v>2048023000</v>
      </c>
      <c r="D5" s="13">
        <f>[1]realizacija!J11+[1]realizacija!J144+[1]realizacija!J228+[1]realizacija!J405</f>
        <v>318406924</v>
      </c>
      <c r="E5" s="13">
        <f t="shared" si="0"/>
        <v>1729616076</v>
      </c>
      <c r="F5" s="14">
        <f t="shared" si="1"/>
        <v>0.15547038485407635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[1]realizacija!H17+[1]realizacija!H234</f>
        <v>216480000</v>
      </c>
      <c r="D6" s="13">
        <f>[1]realizacija!J234+[1]realizacija!J17</f>
        <v>80452</v>
      </c>
      <c r="E6" s="13">
        <f t="shared" si="0"/>
        <v>216399548</v>
      </c>
      <c r="F6" s="14">
        <f t="shared" si="1"/>
        <v>3.7163710273466373E-4</v>
      </c>
      <c r="H6" s="18"/>
    </row>
    <row r="7" spans="1:14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x14ac:dyDescent="0.25">
      <c r="A8" s="11">
        <v>414</v>
      </c>
      <c r="B8" s="12" t="s">
        <v>8</v>
      </c>
      <c r="C8" s="13">
        <f>[1]realizacija!H192+[1]realizacija!H444</f>
        <v>0</v>
      </c>
      <c r="D8" s="13">
        <f>[1]realizacija!J192+[1]realizacija!J444</f>
        <v>0</v>
      </c>
      <c r="E8" s="13">
        <f>[1]realizacija!L192+[1]realizacija!L444</f>
        <v>0</v>
      </c>
      <c r="F8" s="14" t="e">
        <f>D8/C8</f>
        <v>#DIV/0!</v>
      </c>
    </row>
    <row r="9" spans="1:14" x14ac:dyDescent="0.25">
      <c r="A9" s="9">
        <v>42</v>
      </c>
      <c r="B9" s="9" t="s">
        <v>9</v>
      </c>
      <c r="C9" s="9">
        <f>SUM(C10:C16)</f>
        <v>4251808000</v>
      </c>
      <c r="D9" s="9">
        <f>SUM(D10:D16)</f>
        <v>624275990</v>
      </c>
      <c r="E9" s="9">
        <f t="shared" si="0"/>
        <v>3627532010</v>
      </c>
      <c r="F9" s="10">
        <f t="shared" si="1"/>
        <v>0.14682600672466867</v>
      </c>
    </row>
    <row r="10" spans="1:14" x14ac:dyDescent="0.25">
      <c r="A10" s="20">
        <v>420</v>
      </c>
      <c r="B10" s="12" t="s">
        <v>10</v>
      </c>
      <c r="C10" s="13">
        <f>[1]realizacija!H20+[1]realizacija!H118+[1]realizacija!H153+[1]realizacija!H238+[1]realizacija!H291+[1]realizacija!H313+[1]realizacija!H422+[1]realizacija!H452+3500000+20000+800000</f>
        <v>231207000</v>
      </c>
      <c r="D10" s="13">
        <f>[1]realizacija!J20+[1]realizacija!J118+[1]realizacija!J153+[1]realizacija!J238+[1]realizacija!J291+[1]realizacija!J313+[1]realizacija!J452+[1]realizacija!J422</f>
        <v>30039368</v>
      </c>
      <c r="E10" s="13">
        <f t="shared" si="0"/>
        <v>201167632</v>
      </c>
      <c r="F10" s="14">
        <f t="shared" si="1"/>
        <v>0.12992412859472247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[1]realizacija!H28+[1]realizacija!H162+[1]realizacija!H245+[1]realizacija!H320+[1]realizacija!H425+2000000</f>
        <v>732000000</v>
      </c>
      <c r="D11" s="13">
        <f>[1]realizacija!J28+[1]realizacija!J162+[1]realizacija!J245+[1]realizacija!J320+[1]realizacija!J425</f>
        <v>164231893</v>
      </c>
      <c r="E11" s="13">
        <f t="shared" si="0"/>
        <v>567768107</v>
      </c>
      <c r="F11" s="14">
        <f t="shared" si="1"/>
        <v>0.22436050956284154</v>
      </c>
      <c r="N11" s="18"/>
    </row>
    <row r="12" spans="1:14" x14ac:dyDescent="0.25">
      <c r="A12" s="20">
        <v>423</v>
      </c>
      <c r="B12" s="21" t="s">
        <v>12</v>
      </c>
      <c r="C12" s="13">
        <f>[1]realizacija!H43+[1]realizacija!H170+[1]realizacija!H251+[1]realizacija!H299+[1]realizacija!H336+[1]realizacija!H414+[1]realizacija!H457+413000000+193000+15250000+480000000</f>
        <v>1468443000</v>
      </c>
      <c r="D12" s="13">
        <f>[1]realizacija!J43+[1]realizacija!J170+[1]realizacija!J251+[1]realizacija!J299+[1]realizacija!J336+[1]realizacija!J414+[1]realizacija!J457+1305564+29446</f>
        <v>109365795</v>
      </c>
      <c r="E12" s="13">
        <f t="shared" si="0"/>
        <v>1359077205</v>
      </c>
      <c r="F12" s="14">
        <f t="shared" si="1"/>
        <v>7.447738523047881E-2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[1]realizacija!H60+[1]realizacija!H354+[1]realizacija!H433+1500000</f>
        <v>106500000</v>
      </c>
      <c r="D13" s="13">
        <f>[1]realizacija!J60+[1]realizacija!J354+[1]realizacija!J433</f>
        <v>8541068</v>
      </c>
      <c r="E13" s="13">
        <f t="shared" si="0"/>
        <v>97958932</v>
      </c>
      <c r="F13" s="14">
        <f t="shared" si="1"/>
        <v>8.0197821596244126E-2</v>
      </c>
    </row>
    <row r="14" spans="1:14" x14ac:dyDescent="0.25">
      <c r="A14" s="20">
        <v>425</v>
      </c>
      <c r="B14" s="21" t="s">
        <v>14</v>
      </c>
      <c r="C14" s="13">
        <f>[1]realizacija!H72+[1]realizacija!H129+[1]realizacija!H174+[1]realizacija!H261+[1]realizacija!H305+[1]realizacija!H365+[1]realizacija!H436+[1]realizacija!H464+113052000+118570000</f>
        <v>1143798000</v>
      </c>
      <c r="D14" s="13">
        <f>[1]realizacija!J72+[1]realizacija!J129+[1]realizacija!J174+[1]realizacija!J261+[1]realizacija!J305+[1]realizacija!J365+[1]realizacija!J436+[1]realizacija!J464+570026+31796</f>
        <v>208359981</v>
      </c>
      <c r="E14" s="13">
        <f>C14-D14</f>
        <v>935438019</v>
      </c>
      <c r="F14" s="14">
        <f t="shared" si="1"/>
        <v>0.18216501602555696</v>
      </c>
    </row>
    <row r="15" spans="1:14" x14ac:dyDescent="0.25">
      <c r="A15" s="20">
        <v>426</v>
      </c>
      <c r="B15" s="21" t="s">
        <v>15</v>
      </c>
      <c r="C15" s="13">
        <f>[1]realizacija!H93+[1]realizacija!H133+[1]realizacija!H184+[1]realizacija!H271+[1]realizacija!H417+[1]realizacija!H471+[1]realizacija!H439+80000+5780000</f>
        <v>545860000</v>
      </c>
      <c r="D15" s="13">
        <f>[1]realizacija!J93+[1]realizacija!J133+[1]realizacija!J184+[1]realizacija!J271+[1]realizacija!J417+[1]realizacija!J471+[1]realizacija!J439+1860858</f>
        <v>101377548</v>
      </c>
      <c r="E15" s="13">
        <f t="shared" si="0"/>
        <v>444482452</v>
      </c>
      <c r="F15" s="14">
        <f t="shared" si="1"/>
        <v>0.18572078554940827</v>
      </c>
    </row>
    <row r="16" spans="1:14" x14ac:dyDescent="0.25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2360337</v>
      </c>
      <c r="E16" s="13">
        <f t="shared" si="0"/>
        <v>21639663</v>
      </c>
      <c r="F16" s="14">
        <f t="shared" si="1"/>
        <v>9.8347375000000001E-2</v>
      </c>
    </row>
    <row r="17" spans="1:14" ht="30" x14ac:dyDescent="0.25">
      <c r="A17" s="22">
        <v>43</v>
      </c>
      <c r="B17" s="23" t="s">
        <v>17</v>
      </c>
      <c r="C17" s="22">
        <f>SUM(C18)</f>
        <v>544500000</v>
      </c>
      <c r="D17" s="22">
        <f>SUM(D18)</f>
        <v>88291667</v>
      </c>
      <c r="E17" s="22">
        <f t="shared" si="0"/>
        <v>456208333</v>
      </c>
      <c r="F17" s="10">
        <f t="shared" si="1"/>
        <v>0.16215182185491275</v>
      </c>
      <c r="N17" s="18"/>
    </row>
    <row r="18" spans="1:14" ht="19.5" customHeight="1" x14ac:dyDescent="0.25">
      <c r="A18" s="24">
        <v>431</v>
      </c>
      <c r="B18" s="21" t="s">
        <v>18</v>
      </c>
      <c r="C18" s="25">
        <f>[1]realizacija!H208</f>
        <v>544500000</v>
      </c>
      <c r="D18" s="25">
        <f>[1]realizacija!J208</f>
        <v>88291667</v>
      </c>
      <c r="E18" s="25">
        <f t="shared" si="0"/>
        <v>456208333</v>
      </c>
      <c r="F18" s="14">
        <f t="shared" si="1"/>
        <v>0.16215182185491275</v>
      </c>
    </row>
    <row r="19" spans="1:14" ht="45" x14ac:dyDescent="0.25">
      <c r="A19" s="22">
        <v>44</v>
      </c>
      <c r="B19" s="23" t="s">
        <v>19</v>
      </c>
      <c r="C19" s="22">
        <f>C20</f>
        <v>1000000000</v>
      </c>
      <c r="D19" s="22">
        <f>D20</f>
        <v>185022423</v>
      </c>
      <c r="E19" s="22">
        <f>E20</f>
        <v>814977577</v>
      </c>
      <c r="F19" s="10">
        <f t="shared" si="1"/>
        <v>0.18502242299999999</v>
      </c>
      <c r="N19" s="26"/>
    </row>
    <row r="20" spans="1:14" x14ac:dyDescent="0.25">
      <c r="A20" s="24">
        <v>442</v>
      </c>
      <c r="B20" s="21" t="s">
        <v>20</v>
      </c>
      <c r="C20" s="25">
        <f>[1]realizacija!H218</f>
        <v>1000000000</v>
      </c>
      <c r="D20" s="25">
        <f>[1]realizacija!J218</f>
        <v>185022423</v>
      </c>
      <c r="E20" s="25">
        <f>C20-D20</f>
        <v>814977577</v>
      </c>
      <c r="F20" s="14">
        <f t="shared" si="1"/>
        <v>0.18502242299999999</v>
      </c>
      <c r="N20" s="27"/>
    </row>
    <row r="21" spans="1:14" x14ac:dyDescent="0.25">
      <c r="A21" s="9">
        <v>46</v>
      </c>
      <c r="B21" s="9" t="s">
        <v>21</v>
      </c>
      <c r="C21" s="9">
        <f>SUM(C22:C24)</f>
        <v>357034104</v>
      </c>
      <c r="D21" s="9">
        <f>SUM(D22:D24)</f>
        <v>160824489</v>
      </c>
      <c r="E21" s="9">
        <f>SUM(E22:E24)</f>
        <v>177643511</v>
      </c>
      <c r="F21" s="10">
        <f t="shared" si="1"/>
        <v>0.45044573388989195</v>
      </c>
      <c r="N21" s="27"/>
    </row>
    <row r="22" spans="1:14" ht="30" x14ac:dyDescent="0.25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23</v>
      </c>
      <c r="C23" s="13">
        <f>[1]realizacija!H105+[1]realizacija!H277+[1]realizacija!H478</f>
        <v>253372903</v>
      </c>
      <c r="D23" s="13">
        <f>[1]realizacija!J105+[1]realizacija!J277+[1]realizacija!J478+26372</f>
        <v>77995992</v>
      </c>
      <c r="E23" s="13">
        <f t="shared" si="0"/>
        <v>175376911</v>
      </c>
      <c r="F23" s="14">
        <f t="shared" si="1"/>
        <v>0.30783083382835141</v>
      </c>
    </row>
    <row r="24" spans="1:14" x14ac:dyDescent="0.25">
      <c r="A24" s="20">
        <v>465</v>
      </c>
      <c r="B24" s="21" t="s">
        <v>24</v>
      </c>
      <c r="C24" s="13">
        <f>[1]realizacija!H112+[1]realizacija!H211+[1]realizacija!H285+[1]realizacija!H382+[1]realizacija!H395+18566104</f>
        <v>101061201</v>
      </c>
      <c r="D24" s="13">
        <f>[1]realizacija!J112+[1]realizacija!J211+[1]realizacija!J285+[1]realizacija!J382+[1]realizacija!J395</f>
        <v>82495097</v>
      </c>
      <c r="E24" s="13">
        <f>[1]realizacija!L112+[1]realizacija!L211+[1]realizacija!L285+[1]realizacija!L382+[1]realizacija!L395</f>
        <v>0</v>
      </c>
      <c r="F24" s="14">
        <f t="shared" si="1"/>
        <v>0.81628850818822152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9302233896</v>
      </c>
      <c r="D25" s="9">
        <f>SUM(D26:D28)</f>
        <v>350888319</v>
      </c>
      <c r="E25" s="9">
        <f t="shared" si="0"/>
        <v>8951345577</v>
      </c>
      <c r="F25" s="10">
        <f t="shared" si="1"/>
        <v>3.7720866076145804E-2</v>
      </c>
    </row>
    <row r="26" spans="1:14" ht="30" x14ac:dyDescent="0.25">
      <c r="A26" s="28">
        <v>480</v>
      </c>
      <c r="B26" s="21" t="s">
        <v>26</v>
      </c>
      <c r="C26" s="13">
        <f>[1]realizacija!H197+[1]realizacija!H388+600000000+441033896+500000000</f>
        <v>7660533896</v>
      </c>
      <c r="D26" s="13">
        <f>[1]realizacija!J197+[1]realizacija!J388</f>
        <v>347578230</v>
      </c>
      <c r="E26" s="13">
        <f t="shared" si="0"/>
        <v>7312955666</v>
      </c>
      <c r="F26" s="14">
        <f t="shared" si="1"/>
        <v>4.5372585608098454E-2</v>
      </c>
    </row>
    <row r="27" spans="1:14" x14ac:dyDescent="0.25">
      <c r="A27" s="17">
        <v>482</v>
      </c>
      <c r="B27" s="12" t="s">
        <v>27</v>
      </c>
      <c r="C27" s="13">
        <f>[1]realizacija!H447+990000000+500000000</f>
        <v>1640000000</v>
      </c>
      <c r="D27" s="13">
        <f>[1]realizacija!J447</f>
        <v>2613417</v>
      </c>
      <c r="E27" s="13">
        <f t="shared" si="0"/>
        <v>1637386583</v>
      </c>
      <c r="F27" s="14">
        <f t="shared" si="1"/>
        <v>1.5935469512195122E-3</v>
      </c>
    </row>
    <row r="28" spans="1:14" x14ac:dyDescent="0.25">
      <c r="A28" s="17">
        <v>483</v>
      </c>
      <c r="B28" s="12" t="s">
        <v>28</v>
      </c>
      <c r="C28" s="13">
        <f>[1]realizacija!H203</f>
        <v>1700000</v>
      </c>
      <c r="D28" s="13">
        <f>[1]realizacija!J204</f>
        <v>696672</v>
      </c>
      <c r="E28" s="13"/>
      <c r="F28" s="14"/>
    </row>
    <row r="29" spans="1:14" s="33" customFormat="1" x14ac:dyDescent="0.25">
      <c r="A29" s="29"/>
      <c r="B29" s="30" t="s">
        <v>29</v>
      </c>
      <c r="C29" s="31">
        <f>C3+C7+C9+C17+C19+C21+C25</f>
        <v>22169000000</v>
      </c>
      <c r="D29" s="31">
        <f>D3+D7+D9+D17+D19+D21+D25</f>
        <v>2434528389</v>
      </c>
      <c r="E29" s="31">
        <f>E3+E7+E9+E17+E19+E21+E25</f>
        <v>19715905507</v>
      </c>
      <c r="F29" s="32">
        <f t="shared" si="1"/>
        <v>0.10981678871396995</v>
      </c>
    </row>
    <row r="30" spans="1:14" x14ac:dyDescent="0.25">
      <c r="A30" s="56"/>
      <c r="B30" s="56"/>
      <c r="C30" s="56"/>
      <c r="D30" s="56"/>
      <c r="E30" s="56"/>
      <c r="F30" s="56"/>
    </row>
    <row r="31" spans="1:14" x14ac:dyDescent="0.25">
      <c r="A31" s="34">
        <v>40</v>
      </c>
      <c r="B31" s="35" t="s">
        <v>3</v>
      </c>
      <c r="C31" s="36">
        <f>C3</f>
        <v>6713424000</v>
      </c>
      <c r="D31" s="36">
        <f>D3</f>
        <v>1025225501</v>
      </c>
      <c r="E31" s="36">
        <f t="shared" ref="E31:E37" si="2">C31-D31</f>
        <v>5688198499</v>
      </c>
      <c r="F31" s="37">
        <f t="shared" ref="F31:F38" si="3">D31/C31</f>
        <v>0.15271275894387126</v>
      </c>
    </row>
    <row r="32" spans="1:14" ht="30" x14ac:dyDescent="0.25">
      <c r="A32" s="38">
        <v>41</v>
      </c>
      <c r="B32" s="39" t="s">
        <v>7</v>
      </c>
      <c r="C32" s="40">
        <f>C7</f>
        <v>0</v>
      </c>
      <c r="D32" s="40">
        <f>D7</f>
        <v>0</v>
      </c>
      <c r="E32" s="40">
        <f>E7</f>
        <v>0</v>
      </c>
      <c r="F32" s="41" t="e">
        <f t="shared" si="3"/>
        <v>#DIV/0!</v>
      </c>
    </row>
    <row r="33" spans="1:8" x14ac:dyDescent="0.25">
      <c r="A33" s="38">
        <v>42</v>
      </c>
      <c r="B33" s="39" t="s">
        <v>9</v>
      </c>
      <c r="C33" s="42">
        <f>C9</f>
        <v>4251808000</v>
      </c>
      <c r="D33" s="42">
        <f>D9</f>
        <v>624275990</v>
      </c>
      <c r="E33" s="40">
        <f t="shared" si="2"/>
        <v>3627532010</v>
      </c>
      <c r="F33" s="41">
        <f t="shared" si="3"/>
        <v>0.14682600672466867</v>
      </c>
    </row>
    <row r="34" spans="1:8" ht="24.75" customHeight="1" x14ac:dyDescent="0.25">
      <c r="A34" s="43">
        <v>43</v>
      </c>
      <c r="B34" s="39" t="s">
        <v>17</v>
      </c>
      <c r="C34" s="42">
        <f>C17</f>
        <v>544500000</v>
      </c>
      <c r="D34" s="42">
        <f>D17</f>
        <v>88291667</v>
      </c>
      <c r="E34" s="40">
        <f t="shared" si="2"/>
        <v>456208333</v>
      </c>
      <c r="F34" s="41">
        <f t="shared" si="3"/>
        <v>0.16215182185491275</v>
      </c>
    </row>
    <row r="35" spans="1:8" ht="29.25" customHeight="1" x14ac:dyDescent="0.25">
      <c r="A35" s="43">
        <v>44</v>
      </c>
      <c r="B35" s="39" t="s">
        <v>19</v>
      </c>
      <c r="C35" s="42">
        <f>C20</f>
        <v>1000000000</v>
      </c>
      <c r="D35" s="42">
        <f>D19</f>
        <v>185022423</v>
      </c>
      <c r="E35" s="40">
        <f t="shared" si="2"/>
        <v>814977577</v>
      </c>
      <c r="F35" s="41">
        <f t="shared" si="3"/>
        <v>0.18502242299999999</v>
      </c>
    </row>
    <row r="36" spans="1:8" x14ac:dyDescent="0.25">
      <c r="A36" s="43">
        <v>46</v>
      </c>
      <c r="B36" s="44" t="s">
        <v>21</v>
      </c>
      <c r="C36" s="42">
        <f>C21</f>
        <v>357034104</v>
      </c>
      <c r="D36" s="42">
        <f>D21</f>
        <v>160824489</v>
      </c>
      <c r="E36" s="42">
        <f>E21</f>
        <v>177643511</v>
      </c>
      <c r="F36" s="41">
        <f t="shared" si="3"/>
        <v>0.45044573388989195</v>
      </c>
    </row>
    <row r="37" spans="1:8" x14ac:dyDescent="0.25">
      <c r="A37" s="45">
        <v>48</v>
      </c>
      <c r="B37" s="46" t="s">
        <v>25</v>
      </c>
      <c r="C37" s="47">
        <f>C25</f>
        <v>9302233896</v>
      </c>
      <c r="D37" s="47">
        <f>D25</f>
        <v>350888319</v>
      </c>
      <c r="E37" s="48">
        <f t="shared" si="2"/>
        <v>8951345577</v>
      </c>
      <c r="F37" s="49">
        <f t="shared" si="3"/>
        <v>3.7720866076145804E-2</v>
      </c>
    </row>
    <row r="38" spans="1:8" s="33" customFormat="1" x14ac:dyDescent="0.25">
      <c r="A38" s="57" t="s">
        <v>29</v>
      </c>
      <c r="B38" s="58"/>
      <c r="C38" s="50">
        <f>SUM(C31:C37)</f>
        <v>22169000000</v>
      </c>
      <c r="D38" s="50">
        <f>SUM(D31:D37)</f>
        <v>2434528389</v>
      </c>
      <c r="E38" s="50">
        <f>SUM(E31:E37)</f>
        <v>19715905507</v>
      </c>
      <c r="F38" s="51">
        <f t="shared" si="3"/>
        <v>0.10981678871396995</v>
      </c>
      <c r="H38" s="52"/>
    </row>
    <row r="39" spans="1:8" x14ac:dyDescent="0.25">
      <c r="C39" s="16"/>
      <c r="D39" s="16"/>
      <c r="E39" s="16"/>
    </row>
    <row r="40" spans="1:8" ht="21" customHeight="1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2250000000000001" bottom="0.27559055118110237" header="0.19685039370078741" footer="0.15748031496062992"/>
  <pageSetup scale="84" orientation="portrait" r:id="rId1"/>
  <headerFooter alignWithMargins="0">
    <oddHeader>&amp;C&amp;"StobiSerif Regular,Bold"&amp;12ПРЕГЛЕД на
 вкупна реализација на вкупен Буџет на Министерството за одбрана, заклучно со 28.02.2026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Вк.реал.на Буџет, 28.02.2026</vt:lpstr>
      <vt:lpstr>Sheet1</vt:lpstr>
      <vt:lpstr>'Вк.реал.на Буџет, 28.02.2026'!Print_Area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2026-03-18T09:45:08Z</dcterms:modified>
</cp:coreProperties>
</file>