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al.na Budzet na MO, 31.04." sheetId="2" r:id="rId1"/>
    <sheet name="Sheet1" sheetId="1" r:id="rId2"/>
  </sheets>
  <externalReferences>
    <externalReference r:id="rId3"/>
  </externalReferences>
  <definedNames>
    <definedName name="_xlnm.Print_Area" localSheetId="0">'Real.na Budzet na MO, 31.04.'!$A$1:$F$39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12" i="2"/>
  <c r="D15" i="2"/>
  <c r="D14" i="2"/>
  <c r="D12" i="2"/>
  <c r="D10" i="2"/>
  <c r="C27" i="2"/>
  <c r="C15" i="2"/>
  <c r="C14" i="2"/>
  <c r="C10" i="2"/>
  <c r="D13" i="2"/>
  <c r="C13" i="2"/>
  <c r="C11" i="2"/>
  <c r="D24" i="2"/>
  <c r="C24" i="2"/>
  <c r="C8" i="2"/>
  <c r="D1" i="2" l="1"/>
  <c r="D28" i="2"/>
  <c r="C28" i="2"/>
  <c r="D27" i="2"/>
  <c r="E27" i="2"/>
  <c r="D26" i="2"/>
  <c r="F26" i="2"/>
  <c r="E24" i="2"/>
  <c r="F24" i="2"/>
  <c r="D23" i="2"/>
  <c r="C23" i="2"/>
  <c r="D22" i="2"/>
  <c r="C22" i="2"/>
  <c r="F22" i="2" s="1"/>
  <c r="D20" i="2"/>
  <c r="C20" i="2"/>
  <c r="C35" i="2" s="1"/>
  <c r="C19" i="2"/>
  <c r="D18" i="2"/>
  <c r="D17" i="2" s="1"/>
  <c r="C18" i="2"/>
  <c r="C17" i="2" s="1"/>
  <c r="D16" i="2"/>
  <c r="C16" i="2"/>
  <c r="F15" i="2"/>
  <c r="E15" i="2"/>
  <c r="E14" i="2"/>
  <c r="F13" i="2"/>
  <c r="E13" i="2"/>
  <c r="F12" i="2"/>
  <c r="D11" i="2"/>
  <c r="F11" i="2"/>
  <c r="F10" i="2"/>
  <c r="E8" i="2"/>
  <c r="E7" i="2" s="1"/>
  <c r="E32" i="2" s="1"/>
  <c r="D8" i="2"/>
  <c r="D7" i="2" s="1"/>
  <c r="C7" i="2"/>
  <c r="C32" i="2" s="1"/>
  <c r="D6" i="2"/>
  <c r="C6" i="2"/>
  <c r="D5" i="2"/>
  <c r="C5" i="2"/>
  <c r="D4" i="2"/>
  <c r="C4" i="2"/>
  <c r="F1" i="2"/>
  <c r="E1" i="2"/>
  <c r="C1" i="2"/>
  <c r="F23" i="2" l="1"/>
  <c r="C3" i="2"/>
  <c r="E28" i="2"/>
  <c r="F8" i="2"/>
  <c r="D21" i="2"/>
  <c r="D36" i="2" s="1"/>
  <c r="E12" i="2"/>
  <c r="E6" i="2"/>
  <c r="F6" i="2"/>
  <c r="E16" i="2"/>
  <c r="D3" i="2"/>
  <c r="F3" i="2" s="1"/>
  <c r="F20" i="2"/>
  <c r="D25" i="2"/>
  <c r="D37" i="2" s="1"/>
  <c r="E23" i="2"/>
  <c r="F27" i="2"/>
  <c r="D9" i="2"/>
  <c r="D33" i="2" s="1"/>
  <c r="E22" i="2"/>
  <c r="E21" i="2" s="1"/>
  <c r="E36" i="2" s="1"/>
  <c r="F4" i="2"/>
  <c r="E20" i="2"/>
  <c r="E19" i="2" s="1"/>
  <c r="E26" i="2"/>
  <c r="F7" i="2"/>
  <c r="D32" i="2"/>
  <c r="F32" i="2" s="1"/>
  <c r="C31" i="2"/>
  <c r="D34" i="2"/>
  <c r="F34" i="2" s="1"/>
  <c r="F17" i="2"/>
  <c r="E17" i="2"/>
  <c r="C34" i="2"/>
  <c r="E4" i="2"/>
  <c r="E10" i="2"/>
  <c r="C21" i="2"/>
  <c r="C36" i="2" s="1"/>
  <c r="F36" i="2" s="1"/>
  <c r="F14" i="2"/>
  <c r="F16" i="2"/>
  <c r="E18" i="2"/>
  <c r="C25" i="2"/>
  <c r="C9" i="2"/>
  <c r="E5" i="2"/>
  <c r="E11" i="2"/>
  <c r="F18" i="2"/>
  <c r="F5" i="2"/>
  <c r="D19" i="2"/>
  <c r="F9" i="2" l="1"/>
  <c r="F21" i="2"/>
  <c r="F25" i="2"/>
  <c r="D29" i="2"/>
  <c r="D31" i="2"/>
  <c r="F31" i="2" s="1"/>
  <c r="E31" i="2"/>
  <c r="C33" i="2"/>
  <c r="E33" i="2" s="1"/>
  <c r="E9" i="2"/>
  <c r="E3" i="2"/>
  <c r="F19" i="2"/>
  <c r="D35" i="2"/>
  <c r="C29" i="2"/>
  <c r="F29" i="2" s="1"/>
  <c r="E34" i="2"/>
  <c r="C37" i="2"/>
  <c r="E37" i="2" s="1"/>
  <c r="E25" i="2"/>
  <c r="F37" i="2"/>
  <c r="E29" i="2" l="1"/>
  <c r="F33" i="2"/>
  <c r="F35" i="2"/>
  <c r="E35" i="2"/>
  <c r="E38" i="2"/>
  <c r="C38" i="2"/>
  <c r="D38" i="2"/>
  <c r="F38" i="2" l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<sst xmlns="http://schemas.openxmlformats.org/spreadsheetml/2006/main" count="38" uniqueCount="30">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</sst>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43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43" fontId="3" fillId="0" borderId="0" xfId="2" applyFont="1" applyFill="1" applyAlignment="1" applyProtection="1">
      <alignment vertical="center"/>
      <protection locked="0"/>
    </xf>
    <xf numFmtId="164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nja\2026\za%20Dusko%20Avramovski\04.2026\637-30.04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 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2026 година</v>
          </cell>
          <cell r="J1" t="str">
            <v xml:space="preserve">Реализација, заклучно со
30.04.2026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556700000</v>
          </cell>
          <cell r="J6">
            <v>179381808</v>
          </cell>
        </row>
        <row r="11">
          <cell r="H11">
            <v>245845000</v>
          </cell>
          <cell r="J11">
            <v>73503211</v>
          </cell>
        </row>
        <row r="17">
          <cell r="H17">
            <v>19000000</v>
          </cell>
          <cell r="J17">
            <v>0</v>
          </cell>
        </row>
        <row r="20">
          <cell r="H20">
            <v>4870000</v>
          </cell>
          <cell r="J20">
            <v>233059</v>
          </cell>
        </row>
        <row r="28">
          <cell r="H28">
            <v>36115000</v>
          </cell>
          <cell r="J28">
            <v>8408238</v>
          </cell>
        </row>
        <row r="43">
          <cell r="H43">
            <v>15225000</v>
          </cell>
          <cell r="J43">
            <v>3263405</v>
          </cell>
        </row>
        <row r="60">
          <cell r="H60">
            <v>33000000</v>
          </cell>
          <cell r="J60">
            <v>1553803</v>
          </cell>
        </row>
        <row r="72">
          <cell r="H72">
            <v>103556000</v>
          </cell>
          <cell r="J72">
            <v>43651092</v>
          </cell>
        </row>
        <row r="93">
          <cell r="H93">
            <v>15220000</v>
          </cell>
          <cell r="J93">
            <v>3352942</v>
          </cell>
        </row>
        <row r="100">
          <cell r="H100">
            <v>24000000</v>
          </cell>
          <cell r="J100">
            <v>4912316</v>
          </cell>
        </row>
        <row r="103">
          <cell r="H103">
            <v>2600000</v>
          </cell>
        </row>
        <row r="104">
          <cell r="J104">
            <v>666800</v>
          </cell>
        </row>
        <row r="105">
          <cell r="H105">
            <v>64365490</v>
          </cell>
          <cell r="J105">
            <v>65361570</v>
          </cell>
        </row>
        <row r="112">
          <cell r="H112">
            <v>153902510</v>
          </cell>
          <cell r="J112">
            <v>153902510</v>
          </cell>
          <cell r="L112">
            <v>0</v>
          </cell>
        </row>
        <row r="118">
          <cell r="H118">
            <v>38080000</v>
          </cell>
          <cell r="J118">
            <v>13551095</v>
          </cell>
        </row>
        <row r="129">
          <cell r="H129">
            <v>6320000</v>
          </cell>
          <cell r="J129">
            <v>825313</v>
          </cell>
        </row>
        <row r="133">
          <cell r="H133">
            <v>600000</v>
          </cell>
          <cell r="J133">
            <v>1644</v>
          </cell>
        </row>
        <row r="141">
          <cell r="H141">
            <v>92000000</v>
          </cell>
          <cell r="J141">
            <v>23887861</v>
          </cell>
        </row>
        <row r="144">
          <cell r="H144">
            <v>12500000</v>
          </cell>
          <cell r="J144">
            <v>3167590</v>
          </cell>
        </row>
        <row r="153">
          <cell r="H153">
            <v>41100000</v>
          </cell>
          <cell r="J153">
            <v>10426243</v>
          </cell>
        </row>
        <row r="162">
          <cell r="H162">
            <v>4400000</v>
          </cell>
          <cell r="J162">
            <v>829352</v>
          </cell>
        </row>
        <row r="170">
          <cell r="H170">
            <v>400000</v>
          </cell>
          <cell r="J170">
            <v>85800</v>
          </cell>
        </row>
        <row r="174">
          <cell r="H174">
            <v>70200000</v>
          </cell>
          <cell r="J174">
            <v>21640093</v>
          </cell>
        </row>
        <row r="184">
          <cell r="H184">
            <v>184151000</v>
          </cell>
          <cell r="J184">
            <v>35960518</v>
          </cell>
        </row>
        <row r="192">
          <cell r="H192">
            <v>1716669</v>
          </cell>
          <cell r="J192">
            <v>0</v>
          </cell>
          <cell r="L192">
            <v>1716669</v>
          </cell>
        </row>
        <row r="197">
          <cell r="H197">
            <v>18283331</v>
          </cell>
          <cell r="J197">
            <v>1346685</v>
          </cell>
        </row>
        <row r="203">
          <cell r="H203">
            <v>1700000</v>
          </cell>
          <cell r="J203">
            <v>696672</v>
          </cell>
        </row>
        <row r="208">
          <cell r="H208">
            <v>544500000</v>
          </cell>
          <cell r="J208">
            <v>179041667</v>
          </cell>
        </row>
        <row r="211">
          <cell r="H211">
            <v>0</v>
          </cell>
          <cell r="J211">
            <v>0</v>
          </cell>
          <cell r="L211">
            <v>0</v>
          </cell>
        </row>
        <row r="218">
          <cell r="H218">
            <v>1000000000</v>
          </cell>
          <cell r="J218">
            <v>331020505</v>
          </cell>
        </row>
        <row r="223">
          <cell r="H223">
            <v>3712221000</v>
          </cell>
          <cell r="J223">
            <v>1182976661</v>
          </cell>
        </row>
        <row r="228">
          <cell r="H228">
            <v>1743678000</v>
          </cell>
          <cell r="J228">
            <v>546681189</v>
          </cell>
        </row>
        <row r="234">
          <cell r="H234">
            <v>197480000</v>
          </cell>
          <cell r="J234">
            <v>153861</v>
          </cell>
        </row>
        <row r="238">
          <cell r="H238">
            <v>99038000</v>
          </cell>
          <cell r="J238">
            <v>44710031</v>
          </cell>
        </row>
        <row r="245">
          <cell r="H245">
            <v>18613000</v>
          </cell>
          <cell r="J245">
            <v>3881758</v>
          </cell>
        </row>
        <row r="252">
          <cell r="H252">
            <v>9410000</v>
          </cell>
          <cell r="J252">
            <v>3143411</v>
          </cell>
        </row>
        <row r="262">
          <cell r="H262">
            <v>700000000</v>
          </cell>
          <cell r="J262">
            <v>348036347</v>
          </cell>
        </row>
        <row r="272">
          <cell r="H272">
            <v>8005000</v>
          </cell>
          <cell r="J272">
            <v>1128224</v>
          </cell>
        </row>
        <row r="278">
          <cell r="H278">
            <v>68919403</v>
          </cell>
          <cell r="J278">
            <v>50375653</v>
          </cell>
        </row>
        <row r="286">
          <cell r="H286">
            <v>24680597</v>
          </cell>
          <cell r="J286">
            <v>24680597</v>
          </cell>
          <cell r="L286">
            <v>0</v>
          </cell>
        </row>
        <row r="292">
          <cell r="H292">
            <v>41771000</v>
          </cell>
          <cell r="J292">
            <v>7525032</v>
          </cell>
        </row>
        <row r="300">
          <cell r="H300">
            <v>43236000</v>
          </cell>
          <cell r="J300">
            <v>0</v>
          </cell>
        </row>
        <row r="306">
          <cell r="H306">
            <v>9000000</v>
          </cell>
          <cell r="J306">
            <v>2915260</v>
          </cell>
        </row>
        <row r="314">
          <cell r="H314">
            <v>618000</v>
          </cell>
          <cell r="J314">
            <v>23020</v>
          </cell>
        </row>
        <row r="321">
          <cell r="H321">
            <v>633872000</v>
          </cell>
          <cell r="J321">
            <v>289429714</v>
          </cell>
        </row>
        <row r="337">
          <cell r="H337">
            <v>387783000</v>
          </cell>
          <cell r="J337">
            <v>166624999</v>
          </cell>
        </row>
        <row r="355">
          <cell r="H355">
            <v>35000000</v>
          </cell>
          <cell r="J355">
            <v>5438598</v>
          </cell>
        </row>
        <row r="366">
          <cell r="H366">
            <v>16600000</v>
          </cell>
          <cell r="J366">
            <v>2502092</v>
          </cell>
        </row>
        <row r="383">
          <cell r="H383">
            <v>0</v>
          </cell>
          <cell r="J383">
            <v>0</v>
          </cell>
          <cell r="L383">
            <v>0</v>
          </cell>
        </row>
        <row r="389">
          <cell r="H389">
            <v>6099500000</v>
          </cell>
          <cell r="J389">
            <v>2303087912</v>
          </cell>
        </row>
        <row r="396">
          <cell r="H396">
            <v>0</v>
          </cell>
          <cell r="J396">
            <v>0</v>
          </cell>
          <cell r="L396">
            <v>0</v>
          </cell>
        </row>
        <row r="403">
          <cell r="J403">
            <v>25470250</v>
          </cell>
        </row>
        <row r="404">
          <cell r="H404">
            <v>88000000</v>
          </cell>
        </row>
        <row r="406">
          <cell r="H406">
            <v>46000000</v>
          </cell>
          <cell r="J406">
            <v>12894893</v>
          </cell>
        </row>
        <row r="415">
          <cell r="H415">
            <v>102046000</v>
          </cell>
          <cell r="J415">
            <v>40303338</v>
          </cell>
        </row>
        <row r="418">
          <cell r="H418">
            <v>327954000</v>
          </cell>
          <cell r="J418">
            <v>130674715</v>
          </cell>
        </row>
        <row r="423">
          <cell r="H423">
            <v>160000</v>
          </cell>
          <cell r="J423">
            <v>0</v>
          </cell>
        </row>
        <row r="426">
          <cell r="H426">
            <v>37000000</v>
          </cell>
          <cell r="J426">
            <v>7717329</v>
          </cell>
        </row>
        <row r="434">
          <cell r="H434">
            <v>37000000</v>
          </cell>
          <cell r="J434">
            <v>10110044</v>
          </cell>
        </row>
        <row r="437">
          <cell r="H437">
            <v>500000</v>
          </cell>
          <cell r="J437">
            <v>0</v>
          </cell>
        </row>
        <row r="440">
          <cell r="H440">
            <v>2070000</v>
          </cell>
          <cell r="J440">
            <v>0</v>
          </cell>
        </row>
        <row r="445">
          <cell r="H445">
            <v>0</v>
          </cell>
          <cell r="J445">
            <v>0</v>
          </cell>
          <cell r="L445">
            <v>0</v>
          </cell>
        </row>
        <row r="448">
          <cell r="H448">
            <v>150000000</v>
          </cell>
          <cell r="J448">
            <v>6821798</v>
          </cell>
        </row>
        <row r="453">
          <cell r="H453">
            <v>1250000</v>
          </cell>
          <cell r="J453">
            <v>33000</v>
          </cell>
        </row>
        <row r="458">
          <cell r="H458">
            <v>1900000</v>
          </cell>
          <cell r="J458">
            <v>179704</v>
          </cell>
        </row>
        <row r="465">
          <cell r="H465">
            <v>6000000</v>
          </cell>
          <cell r="J465">
            <v>893945</v>
          </cell>
        </row>
        <row r="472">
          <cell r="H472">
            <v>2000000</v>
          </cell>
          <cell r="J472">
            <v>175438</v>
          </cell>
        </row>
        <row r="479">
          <cell r="H479">
            <v>24000000</v>
          </cell>
          <cell r="J479">
            <v>8050695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topLeftCell="A17" zoomScaleNormal="100" workbookViewId="0">
      <selection activeCell="J36" sqref="J36"/>
    </sheetView>
  </sheetViews>
  <sheetFormatPr defaultRowHeight="15" x14ac:dyDescent="0.25"/>
  <cols>
    <col min="1" max="1" width="4.140625" style="53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75" x14ac:dyDescent="0.25">
      <c r="A1" s="55" t="s">
        <v>0</v>
      </c>
      <c r="B1" s="55"/>
      <c r="C1" s="1" t="str">
        <f>[1]realizacija!H1</f>
        <v>ОДОБРЕН буџет за 2026 година</v>
      </c>
      <c r="D1" s="1" t="str">
        <f>[1]realizacija!J1</f>
        <v xml:space="preserve">Реализација, заклучно со
30.04.2026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4" x14ac:dyDescent="0.25">
      <c r="A3" s="9">
        <v>40</v>
      </c>
      <c r="B3" s="9" t="s">
        <v>3</v>
      </c>
      <c r="C3" s="9">
        <f>SUM(C4:C6)</f>
        <v>6713424000</v>
      </c>
      <c r="D3" s="9">
        <f>SUM(D4:D6)</f>
        <v>2048117324</v>
      </c>
      <c r="E3" s="9">
        <f>SUM(E4:E6)</f>
        <v>4665306676</v>
      </c>
      <c r="F3" s="10">
        <f>D3/C3</f>
        <v>0.30507790421102554</v>
      </c>
    </row>
    <row r="4" spans="1:14" x14ac:dyDescent="0.25">
      <c r="A4" s="11">
        <v>401</v>
      </c>
      <c r="B4" s="12" t="s">
        <v>4</v>
      </c>
      <c r="C4" s="13">
        <f>[1]realizacija!H6+[1]realizacija!H141+[1]realizacija!H223+[1]realizacija!H404</f>
        <v>4448921000</v>
      </c>
      <c r="D4" s="13">
        <f>[1]realizacija!J6+[1]realizacija!J141+[1]realizacija!J223+[1]realizacija!J403</f>
        <v>1411716580</v>
      </c>
      <c r="E4" s="13">
        <f t="shared" ref="E4:E28" si="0">C4-D4</f>
        <v>3037204420</v>
      </c>
      <c r="F4" s="14">
        <f t="shared" ref="F4:F29" si="1">D4/C4</f>
        <v>0.31731662126614518</v>
      </c>
      <c r="H4" s="15"/>
      <c r="J4" s="16"/>
      <c r="L4" s="16"/>
    </row>
    <row r="5" spans="1:14" ht="30" x14ac:dyDescent="0.25">
      <c r="A5" s="17">
        <v>402</v>
      </c>
      <c r="B5" s="12" t="s">
        <v>5</v>
      </c>
      <c r="C5" s="13">
        <f>[1]realizacija!H11+[1]realizacija!H144+[1]realizacija!H228+[1]realizacija!H406</f>
        <v>2048023000</v>
      </c>
      <c r="D5" s="13">
        <f>[1]realizacija!J11+[1]realizacija!J144+[1]realizacija!J228+[1]realizacija!J406</f>
        <v>636246883</v>
      </c>
      <c r="E5" s="13">
        <f t="shared" si="0"/>
        <v>1411776117</v>
      </c>
      <c r="F5" s="14">
        <f t="shared" si="1"/>
        <v>0.31066393443823631</v>
      </c>
      <c r="H5" s="15"/>
      <c r="J5" s="16"/>
      <c r="K5" s="16"/>
      <c r="L5" s="16"/>
    </row>
    <row r="6" spans="1:14" x14ac:dyDescent="0.25">
      <c r="A6" s="17">
        <v>404</v>
      </c>
      <c r="B6" s="12" t="s">
        <v>6</v>
      </c>
      <c r="C6" s="13">
        <f>[1]realizacija!H17+[1]realizacija!H234</f>
        <v>216480000</v>
      </c>
      <c r="D6" s="13">
        <f>[1]realizacija!J234+[1]realizacija!J17</f>
        <v>153861</v>
      </c>
      <c r="E6" s="13">
        <f t="shared" si="0"/>
        <v>216326139</v>
      </c>
      <c r="F6" s="14">
        <f t="shared" si="1"/>
        <v>7.1074002217294898E-4</v>
      </c>
      <c r="H6" s="18"/>
    </row>
    <row r="7" spans="1:14" ht="45" x14ac:dyDescent="0.25">
      <c r="A7" s="9">
        <v>41</v>
      </c>
      <c r="B7" s="9" t="s">
        <v>7</v>
      </c>
      <c r="C7" s="9">
        <f>C8</f>
        <v>141030068</v>
      </c>
      <c r="D7" s="9">
        <f>D8</f>
        <v>0</v>
      </c>
      <c r="E7" s="9">
        <f>E8</f>
        <v>1716669</v>
      </c>
      <c r="F7" s="10">
        <f>D7/C7</f>
        <v>0</v>
      </c>
      <c r="H7" s="19"/>
    </row>
    <row r="8" spans="1:14" x14ac:dyDescent="0.25">
      <c r="A8" s="11">
        <v>414</v>
      </c>
      <c r="B8" s="12" t="s">
        <v>8</v>
      </c>
      <c r="C8" s="13">
        <f>[1]realizacija!H192+[1]realizacija!H445+139313399</f>
        <v>141030068</v>
      </c>
      <c r="D8" s="13">
        <f>[1]realizacija!J192+[1]realizacija!J445</f>
        <v>0</v>
      </c>
      <c r="E8" s="13">
        <f>[1]realizacija!L192+[1]realizacija!L445</f>
        <v>1716669</v>
      </c>
      <c r="F8" s="14">
        <f>D8/C8</f>
        <v>0</v>
      </c>
    </row>
    <row r="9" spans="1:14" x14ac:dyDescent="0.25">
      <c r="A9" s="9">
        <v>42</v>
      </c>
      <c r="B9" s="9" t="s">
        <v>9</v>
      </c>
      <c r="C9" s="9">
        <f>SUM(C10:C16)</f>
        <v>4251808000</v>
      </c>
      <c r="D9" s="9">
        <f>SUM(D10:D16)</f>
        <v>1225165553</v>
      </c>
      <c r="E9" s="9">
        <f t="shared" si="0"/>
        <v>3026642447</v>
      </c>
      <c r="F9" s="10">
        <f t="shared" si="1"/>
        <v>0.28815166465654141</v>
      </c>
    </row>
    <row r="10" spans="1:14" x14ac:dyDescent="0.25">
      <c r="A10" s="20">
        <v>420</v>
      </c>
      <c r="B10" s="12" t="s">
        <v>10</v>
      </c>
      <c r="C10" s="13">
        <f>[1]realizacija!H20+[1]realizacija!H118+[1]realizacija!H153+[1]realizacija!H238+[1]realizacija!H292+[1]realizacija!H314+[1]realizacija!H423+[1]realizacija!H453+800000+3500000+710000</f>
        <v>231897000</v>
      </c>
      <c r="D10" s="13">
        <f>[1]realizacija!J20+[1]realizacija!J118+[1]realizacija!J153+[1]realizacija!J238+[1]realizacija!J292+[1]realizacija!J314+[1]realizacija!J453+[1]realizacija!J423+267719</f>
        <v>76769199</v>
      </c>
      <c r="E10" s="13">
        <f t="shared" si="0"/>
        <v>155127801</v>
      </c>
      <c r="F10" s="14">
        <f t="shared" si="1"/>
        <v>0.33104869403226433</v>
      </c>
      <c r="H10" s="16"/>
    </row>
    <row r="11" spans="1:14" ht="30" x14ac:dyDescent="0.25">
      <c r="A11" s="20">
        <v>421</v>
      </c>
      <c r="B11" s="21" t="s">
        <v>11</v>
      </c>
      <c r="C11" s="13">
        <f>[1]realizacija!H28+[1]realizacija!H162+[1]realizacija!H245+[1]realizacija!H321+[1]realizacija!H426+9000000+2000000</f>
        <v>741000000</v>
      </c>
      <c r="D11" s="13">
        <f>[1]realizacija!J28+[1]realizacija!J162+[1]realizacija!J245+[1]realizacija!J321+[1]realizacija!J426</f>
        <v>310266391</v>
      </c>
      <c r="E11" s="13">
        <f t="shared" si="0"/>
        <v>430733609</v>
      </c>
      <c r="F11" s="14">
        <f t="shared" si="1"/>
        <v>0.41871307827260457</v>
      </c>
      <c r="N11" s="18"/>
    </row>
    <row r="12" spans="1:14" x14ac:dyDescent="0.25">
      <c r="A12" s="20">
        <v>423</v>
      </c>
      <c r="B12" s="21" t="s">
        <v>12</v>
      </c>
      <c r="C12" s="13">
        <f>[1]realizacija!H43+[1]realizacija!H170+[1]realizacija!H252+[1]realizacija!H300+[1]realizacija!H337+[1]realizacija!H415+[1]realizacija!H458+15250000+413000000+658000+480000000</f>
        <v>1468908000</v>
      </c>
      <c r="D12" s="13">
        <f>[1]realizacija!J43+[1]realizacija!J170+[1]realizacija!J252+[1]realizacija!J300+[1]realizacija!J337+[1]realizacija!J415+[1]realizacija!J458+2908633+29446</f>
        <v>216538736</v>
      </c>
      <c r="E12" s="13">
        <f t="shared" si="0"/>
        <v>1252369264</v>
      </c>
      <c r="F12" s="14">
        <f t="shared" si="1"/>
        <v>0.14741477070041145</v>
      </c>
      <c r="N12" s="18"/>
    </row>
    <row r="13" spans="1:14" ht="20.25" customHeight="1" x14ac:dyDescent="0.25">
      <c r="A13" s="20">
        <v>424</v>
      </c>
      <c r="B13" s="21" t="s">
        <v>13</v>
      </c>
      <c r="C13" s="13">
        <f>[1]realizacija!H60+[1]realizacija!H355+[1]realizacija!H434+10000000+1500000</f>
        <v>116500000</v>
      </c>
      <c r="D13" s="13">
        <f>[1]realizacija!J60+[1]realizacija!J355+[1]realizacija!J434+16394</f>
        <v>17118839</v>
      </c>
      <c r="E13" s="13">
        <f t="shared" si="0"/>
        <v>99381161</v>
      </c>
      <c r="F13" s="14">
        <f t="shared" si="1"/>
        <v>0.14694282403433476</v>
      </c>
    </row>
    <row r="14" spans="1:14" x14ac:dyDescent="0.25">
      <c r="A14" s="20">
        <v>425</v>
      </c>
      <c r="B14" s="21" t="s">
        <v>14</v>
      </c>
      <c r="C14" s="13">
        <f>[1]realizacija!H72+[1]realizacija!H129+[1]realizacija!H174+[1]realizacija!H262+[1]realizacija!H306+[1]realizacija!H366+[1]realizacija!H437+[1]realizacija!H465+99570000+111827000</f>
        <v>1123573000</v>
      </c>
      <c r="D14" s="13">
        <f>[1]realizacija!J72+[1]realizacija!J129+[1]realizacija!J174+[1]realizacija!J262+[1]realizacija!J306+[1]realizacija!J366+[1]realizacija!J437+[1]realizacija!J465+1103762+3904533</f>
        <v>425472437</v>
      </c>
      <c r="E14" s="13">
        <f>C14-D14</f>
        <v>698100563</v>
      </c>
      <c r="F14" s="14">
        <f t="shared" si="1"/>
        <v>0.37867805385141862</v>
      </c>
    </row>
    <row r="15" spans="1:14" x14ac:dyDescent="0.25">
      <c r="A15" s="20">
        <v>426</v>
      </c>
      <c r="B15" s="21" t="s">
        <v>15</v>
      </c>
      <c r="C15" s="13">
        <f>[1]realizacija!H93+[1]realizacija!H133+[1]realizacija!H184+[1]realizacija!H272+[1]realizacija!H418+[1]realizacija!H472+[1]realizacija!H440+5780000+150000</f>
        <v>545930000</v>
      </c>
      <c r="D15" s="13">
        <f>[1]realizacija!J93+[1]realizacija!J133+[1]realizacija!J184+[1]realizacija!J272+[1]realizacija!J418+[1]realizacija!J472+[1]realizacija!J440+2773264+20890</f>
        <v>174087635</v>
      </c>
      <c r="E15" s="13">
        <f t="shared" si="0"/>
        <v>371842365</v>
      </c>
      <c r="F15" s="14">
        <f t="shared" si="1"/>
        <v>0.31888270474236624</v>
      </c>
    </row>
    <row r="16" spans="1:14" x14ac:dyDescent="0.25">
      <c r="A16" s="20">
        <v>427</v>
      </c>
      <c r="B16" s="21" t="s">
        <v>16</v>
      </c>
      <c r="C16" s="13">
        <f>[1]realizacija!H100</f>
        <v>24000000</v>
      </c>
      <c r="D16" s="13">
        <f>[1]realizacija!J100</f>
        <v>4912316</v>
      </c>
      <c r="E16" s="13">
        <f t="shared" si="0"/>
        <v>19087684</v>
      </c>
      <c r="F16" s="14">
        <f t="shared" si="1"/>
        <v>0.20467983333333334</v>
      </c>
    </row>
    <row r="17" spans="1:14" ht="30" x14ac:dyDescent="0.25">
      <c r="A17" s="22">
        <v>43</v>
      </c>
      <c r="B17" s="23" t="s">
        <v>17</v>
      </c>
      <c r="C17" s="22">
        <f>SUM(C18)</f>
        <v>544500000</v>
      </c>
      <c r="D17" s="22">
        <f>SUM(D18)</f>
        <v>179041667</v>
      </c>
      <c r="E17" s="22">
        <f t="shared" si="0"/>
        <v>365458333</v>
      </c>
      <c r="F17" s="10">
        <f t="shared" si="1"/>
        <v>0.32881848852157941</v>
      </c>
      <c r="N17" s="18"/>
    </row>
    <row r="18" spans="1:14" ht="19.5" customHeight="1" x14ac:dyDescent="0.25">
      <c r="A18" s="24">
        <v>431</v>
      </c>
      <c r="B18" s="21" t="s">
        <v>18</v>
      </c>
      <c r="C18" s="25">
        <f>[1]realizacija!H208</f>
        <v>544500000</v>
      </c>
      <c r="D18" s="25">
        <f>[1]realizacija!J208</f>
        <v>179041667</v>
      </c>
      <c r="E18" s="25">
        <f t="shared" si="0"/>
        <v>365458333</v>
      </c>
      <c r="F18" s="14">
        <f t="shared" si="1"/>
        <v>0.32881848852157941</v>
      </c>
    </row>
    <row r="19" spans="1:14" ht="45" x14ac:dyDescent="0.25">
      <c r="A19" s="22">
        <v>44</v>
      </c>
      <c r="B19" s="23" t="s">
        <v>19</v>
      </c>
      <c r="C19" s="22">
        <f>C20</f>
        <v>1000000000</v>
      </c>
      <c r="D19" s="22">
        <f>D20</f>
        <v>331020505</v>
      </c>
      <c r="E19" s="22">
        <f>E20</f>
        <v>668979495</v>
      </c>
      <c r="F19" s="10">
        <f t="shared" si="1"/>
        <v>0.33102050500000002</v>
      </c>
      <c r="N19" s="26"/>
    </row>
    <row r="20" spans="1:14" x14ac:dyDescent="0.25">
      <c r="A20" s="24">
        <v>442</v>
      </c>
      <c r="B20" s="21" t="s">
        <v>20</v>
      </c>
      <c r="C20" s="25">
        <f>[1]realizacija!H218</f>
        <v>1000000000</v>
      </c>
      <c r="D20" s="25">
        <f>[1]realizacija!J218</f>
        <v>331020505</v>
      </c>
      <c r="E20" s="25">
        <f>C20-D20</f>
        <v>668979495</v>
      </c>
      <c r="F20" s="14">
        <f t="shared" si="1"/>
        <v>0.33102050500000002</v>
      </c>
      <c r="N20" s="27"/>
    </row>
    <row r="21" spans="1:14" x14ac:dyDescent="0.25">
      <c r="A21" s="9">
        <v>46</v>
      </c>
      <c r="B21" s="9" t="s">
        <v>21</v>
      </c>
      <c r="C21" s="9">
        <f>SUM(C22:C24)</f>
        <v>374230362</v>
      </c>
      <c r="D21" s="9">
        <f>SUM(D22:D24)</f>
        <v>338709473</v>
      </c>
      <c r="E21" s="9">
        <f>SUM(E22:E24)</f>
        <v>35430175</v>
      </c>
      <c r="F21" s="10">
        <f t="shared" si="1"/>
        <v>0.90508282435939813</v>
      </c>
      <c r="N21" s="27"/>
    </row>
    <row r="22" spans="1:14" ht="30" x14ac:dyDescent="0.25">
      <c r="A22" s="13">
        <v>463</v>
      </c>
      <c r="B22" s="21" t="s">
        <v>22</v>
      </c>
      <c r="C22" s="13">
        <f>[1]realizacija!H103</f>
        <v>2600000</v>
      </c>
      <c r="D22" s="13">
        <f>[1]realizacija!J104</f>
        <v>666800</v>
      </c>
      <c r="E22" s="13">
        <f t="shared" si="0"/>
        <v>1933200</v>
      </c>
      <c r="F22" s="14">
        <f t="shared" si="1"/>
        <v>0.25646153846153846</v>
      </c>
    </row>
    <row r="23" spans="1:14" x14ac:dyDescent="0.25">
      <c r="A23" s="20">
        <v>464</v>
      </c>
      <c r="B23" s="21" t="s">
        <v>23</v>
      </c>
      <c r="C23" s="13">
        <f>[1]realizacija!H105+[1]realizacija!H278+[1]realizacija!H479</f>
        <v>157284893</v>
      </c>
      <c r="D23" s="13">
        <f>[1]realizacija!J105+[1]realizacija!J278+[1]realizacija!J479</f>
        <v>123787918</v>
      </c>
      <c r="E23" s="13">
        <f t="shared" si="0"/>
        <v>33496975</v>
      </c>
      <c r="F23" s="14">
        <f t="shared" si="1"/>
        <v>0.7870299279155818</v>
      </c>
    </row>
    <row r="24" spans="1:14" x14ac:dyDescent="0.25">
      <c r="A24" s="20">
        <v>465</v>
      </c>
      <c r="B24" s="21" t="s">
        <v>24</v>
      </c>
      <c r="C24" s="13">
        <f>[1]realizacija!H112+[1]realizacija!H211+[1]realizacija!H286+[1]realizacija!H383+[1]realizacija!H396+35762362</f>
        <v>214345469</v>
      </c>
      <c r="D24" s="13">
        <f>[1]realizacija!J112+[1]realizacija!J211+[1]realizacija!J286+[1]realizacija!J383+[1]realizacija!J396+35671648</f>
        <v>214254755</v>
      </c>
      <c r="E24" s="13">
        <f>[1]realizacija!L112+[1]realizacija!L211+[1]realizacija!L286+[1]realizacija!L383+[1]realizacija!L396</f>
        <v>0</v>
      </c>
      <c r="F24" s="14">
        <f t="shared" si="1"/>
        <v>0.99957678601547673</v>
      </c>
      <c r="H24" s="16"/>
    </row>
    <row r="25" spans="1:14" x14ac:dyDescent="0.25">
      <c r="A25" s="9">
        <v>48</v>
      </c>
      <c r="B25" s="9" t="s">
        <v>25</v>
      </c>
      <c r="C25" s="9">
        <f>SUM(C26:C28)</f>
        <v>9144007570</v>
      </c>
      <c r="D25" s="9">
        <f>SUM(D26:D28)</f>
        <v>2311953067</v>
      </c>
      <c r="E25" s="9">
        <f t="shared" si="0"/>
        <v>6832054503</v>
      </c>
      <c r="F25" s="10">
        <f t="shared" si="1"/>
        <v>0.25283805260454306</v>
      </c>
    </row>
    <row r="26" spans="1:14" ht="30" x14ac:dyDescent="0.25">
      <c r="A26" s="28">
        <v>480</v>
      </c>
      <c r="B26" s="21" t="s">
        <v>26</v>
      </c>
      <c r="C26" s="13">
        <f>[1]realizacija!H197+[1]realizacija!H389+359524239+600000000+500000000</f>
        <v>7577307570</v>
      </c>
      <c r="D26" s="13">
        <f>[1]realizacija!J197+[1]realizacija!J389</f>
        <v>2304434597</v>
      </c>
      <c r="E26" s="13">
        <f t="shared" si="0"/>
        <v>5272872973</v>
      </c>
      <c r="F26" s="14">
        <f t="shared" si="1"/>
        <v>0.30412314343998575</v>
      </c>
    </row>
    <row r="27" spans="1:14" x14ac:dyDescent="0.25">
      <c r="A27" s="17">
        <v>482</v>
      </c>
      <c r="B27" s="12" t="s">
        <v>27</v>
      </c>
      <c r="C27" s="13">
        <f>[1]realizacija!H448+425000000+990000000</f>
        <v>1565000000</v>
      </c>
      <c r="D27" s="13">
        <f>[1]realizacija!J448</f>
        <v>6821798</v>
      </c>
      <c r="E27" s="13">
        <f t="shared" si="0"/>
        <v>1558178202</v>
      </c>
      <c r="F27" s="14">
        <f t="shared" si="1"/>
        <v>4.3589763578274756E-3</v>
      </c>
    </row>
    <row r="28" spans="1:14" x14ac:dyDescent="0.25">
      <c r="A28" s="17">
        <v>483</v>
      </c>
      <c r="B28" s="12" t="s">
        <v>28</v>
      </c>
      <c r="C28" s="13">
        <f>[1]realizacija!H203</f>
        <v>1700000</v>
      </c>
      <c r="D28" s="13">
        <f>[1]realizacija!J203</f>
        <v>696672</v>
      </c>
      <c r="E28" s="13">
        <f t="shared" si="0"/>
        <v>1003328</v>
      </c>
      <c r="F28" s="14"/>
    </row>
    <row r="29" spans="1:14" s="33" customFormat="1" x14ac:dyDescent="0.25">
      <c r="A29" s="29"/>
      <c r="B29" s="30" t="s">
        <v>29</v>
      </c>
      <c r="C29" s="31">
        <f>C3+C7+C9+C17+C19+C21+C25</f>
        <v>22169000000</v>
      </c>
      <c r="D29" s="31">
        <f>D3+D7+D9+D17+D19+D21+D25</f>
        <v>6434007589</v>
      </c>
      <c r="E29" s="31">
        <f>E3+E7+E9+E17+E19+E21+E25</f>
        <v>15595588298</v>
      </c>
      <c r="F29" s="32">
        <f t="shared" si="1"/>
        <v>0.2902254314132347</v>
      </c>
    </row>
    <row r="30" spans="1:14" x14ac:dyDescent="0.25">
      <c r="A30" s="56"/>
      <c r="B30" s="56"/>
      <c r="C30" s="56"/>
      <c r="D30" s="56"/>
      <c r="E30" s="56"/>
      <c r="F30" s="56"/>
    </row>
    <row r="31" spans="1:14" x14ac:dyDescent="0.25">
      <c r="A31" s="34">
        <v>40</v>
      </c>
      <c r="B31" s="35" t="s">
        <v>3</v>
      </c>
      <c r="C31" s="36">
        <f>C3</f>
        <v>6713424000</v>
      </c>
      <c r="D31" s="36">
        <f>D3</f>
        <v>2048117324</v>
      </c>
      <c r="E31" s="36">
        <f t="shared" ref="E31:E37" si="2">C31-D31</f>
        <v>4665306676</v>
      </c>
      <c r="F31" s="37">
        <f t="shared" ref="F31:F38" si="3">D31/C31</f>
        <v>0.30507790421102554</v>
      </c>
    </row>
    <row r="32" spans="1:14" ht="30" x14ac:dyDescent="0.25">
      <c r="A32" s="38">
        <v>41</v>
      </c>
      <c r="B32" s="39" t="s">
        <v>7</v>
      </c>
      <c r="C32" s="40">
        <f>C7</f>
        <v>141030068</v>
      </c>
      <c r="D32" s="40">
        <f>D7</f>
        <v>0</v>
      </c>
      <c r="E32" s="40">
        <f>E7</f>
        <v>1716669</v>
      </c>
      <c r="F32" s="41">
        <f t="shared" si="3"/>
        <v>0</v>
      </c>
    </row>
    <row r="33" spans="1:8" x14ac:dyDescent="0.25">
      <c r="A33" s="38">
        <v>42</v>
      </c>
      <c r="B33" s="39" t="s">
        <v>9</v>
      </c>
      <c r="C33" s="42">
        <f>C9</f>
        <v>4251808000</v>
      </c>
      <c r="D33" s="42">
        <f>D9</f>
        <v>1225165553</v>
      </c>
      <c r="E33" s="40">
        <f t="shared" si="2"/>
        <v>3026642447</v>
      </c>
      <c r="F33" s="41">
        <f t="shared" si="3"/>
        <v>0.28815166465654141</v>
      </c>
    </row>
    <row r="34" spans="1:8" ht="24.75" customHeight="1" x14ac:dyDescent="0.25">
      <c r="A34" s="43">
        <v>43</v>
      </c>
      <c r="B34" s="39" t="s">
        <v>17</v>
      </c>
      <c r="C34" s="42">
        <f>C17</f>
        <v>544500000</v>
      </c>
      <c r="D34" s="42">
        <f>D17</f>
        <v>179041667</v>
      </c>
      <c r="E34" s="40">
        <f t="shared" si="2"/>
        <v>365458333</v>
      </c>
      <c r="F34" s="41">
        <f t="shared" si="3"/>
        <v>0.32881848852157941</v>
      </c>
    </row>
    <row r="35" spans="1:8" ht="29.25" customHeight="1" x14ac:dyDescent="0.25">
      <c r="A35" s="43">
        <v>44</v>
      </c>
      <c r="B35" s="39" t="s">
        <v>19</v>
      </c>
      <c r="C35" s="42">
        <f>C20</f>
        <v>1000000000</v>
      </c>
      <c r="D35" s="42">
        <f>D19</f>
        <v>331020505</v>
      </c>
      <c r="E35" s="40">
        <f t="shared" si="2"/>
        <v>668979495</v>
      </c>
      <c r="F35" s="41">
        <f t="shared" si="3"/>
        <v>0.33102050500000002</v>
      </c>
    </row>
    <row r="36" spans="1:8" x14ac:dyDescent="0.25">
      <c r="A36" s="43">
        <v>46</v>
      </c>
      <c r="B36" s="44" t="s">
        <v>21</v>
      </c>
      <c r="C36" s="42">
        <f>C21</f>
        <v>374230362</v>
      </c>
      <c r="D36" s="42">
        <f>D21</f>
        <v>338709473</v>
      </c>
      <c r="E36" s="42">
        <f>E21</f>
        <v>35430175</v>
      </c>
      <c r="F36" s="41">
        <f t="shared" si="3"/>
        <v>0.90508282435939813</v>
      </c>
    </row>
    <row r="37" spans="1:8" x14ac:dyDescent="0.25">
      <c r="A37" s="45">
        <v>48</v>
      </c>
      <c r="B37" s="46" t="s">
        <v>25</v>
      </c>
      <c r="C37" s="47">
        <f>C25</f>
        <v>9144007570</v>
      </c>
      <c r="D37" s="47">
        <f>D25</f>
        <v>2311953067</v>
      </c>
      <c r="E37" s="48">
        <f t="shared" si="2"/>
        <v>6832054503</v>
      </c>
      <c r="F37" s="49">
        <f t="shared" si="3"/>
        <v>0.25283805260454306</v>
      </c>
    </row>
    <row r="38" spans="1:8" s="33" customFormat="1" x14ac:dyDescent="0.25">
      <c r="A38" s="57" t="s">
        <v>29</v>
      </c>
      <c r="B38" s="58"/>
      <c r="C38" s="50">
        <f>SUM(C31:C37)</f>
        <v>22169000000</v>
      </c>
      <c r="D38" s="50">
        <f>SUM(D31:D37)</f>
        <v>6434007589</v>
      </c>
      <c r="E38" s="50">
        <f>SUM(E31:E37)</f>
        <v>15595588298</v>
      </c>
      <c r="F38" s="51">
        <f t="shared" si="3"/>
        <v>0.2902254314132347</v>
      </c>
      <c r="H38" s="52"/>
    </row>
    <row r="39" spans="1:8" x14ac:dyDescent="0.25">
      <c r="C39" s="16"/>
      <c r="D39" s="16"/>
      <c r="E39" s="16"/>
    </row>
    <row r="40" spans="1:8" x14ac:dyDescent="0.25">
      <c r="C40" s="52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4"/>
      <c r="D134" s="54"/>
    </row>
    <row r="135" spans="3:5" x14ac:dyDescent="0.25">
      <c r="C135" s="54"/>
      <c r="D135" s="54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МО, заклучно со 30.04.2026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Budzet na MO, 31.04.</vt:lpstr>
      <vt:lpstr>Sheet1</vt:lpstr>
      <vt:lpstr>'Real.na Budzet na MO, 31.04.'!Print_Area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2026-06-04T09:59:21Z</dcterms:modified>
</cp:coreProperties>
</file>