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10"/>
  </bookViews>
  <sheets>
    <sheet name="Real.na vk.budzet na MO, 31.05." sheetId="2" r:id="rId1"/>
    <sheet name="Sheet1" sheetId="1" r:id="rId2"/>
  </sheets>
  <externalReferences>
    <externalReference r:id="rId3"/>
  </externalReferences>
  <definedNames>
    <definedName name="_xlnm.Print_Area" localSheetId="0">'Real.na vk.budzet na MO, 31.05.'!$A$1:$F$39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D12" i="2"/>
  <c r="D10" i="2"/>
  <c r="C15" i="2"/>
  <c r="C14" i="2"/>
  <c r="C12" i="2"/>
  <c r="C10" i="2"/>
  <c r="C26" i="2"/>
  <c r="C27" i="2"/>
  <c r="D13" i="2"/>
  <c r="C13" i="2"/>
  <c r="C11" i="2"/>
  <c r="D24" i="2"/>
  <c r="E24" i="2" s="1"/>
  <c r="C24" i="2"/>
  <c r="C8" i="2"/>
  <c r="D28" i="2" l="1"/>
  <c r="C28" i="2"/>
  <c r="D27" i="2"/>
  <c r="F27" i="2" s="1"/>
  <c r="E27" i="2"/>
  <c r="D26" i="2"/>
  <c r="D25" i="2" s="1"/>
  <c r="F24" i="2"/>
  <c r="D23" i="2"/>
  <c r="C23" i="2"/>
  <c r="D22" i="2"/>
  <c r="C22" i="2"/>
  <c r="E22" i="2" s="1"/>
  <c r="D20" i="2"/>
  <c r="D19" i="2" s="1"/>
  <c r="C20" i="2"/>
  <c r="C35" i="2" s="1"/>
  <c r="D18" i="2"/>
  <c r="D17" i="2" s="1"/>
  <c r="C18" i="2"/>
  <c r="C17" i="2" s="1"/>
  <c r="D16" i="2"/>
  <c r="C16" i="2"/>
  <c r="F15" i="2"/>
  <c r="E15" i="2"/>
  <c r="E14" i="2"/>
  <c r="E13" i="2"/>
  <c r="F13" i="2"/>
  <c r="F12" i="2"/>
  <c r="D11" i="2"/>
  <c r="E11" i="2" s="1"/>
  <c r="E8" i="2"/>
  <c r="E7" i="2" s="1"/>
  <c r="E32" i="2" s="1"/>
  <c r="D8" i="2"/>
  <c r="D7" i="2" s="1"/>
  <c r="C7" i="2"/>
  <c r="C32" i="2" s="1"/>
  <c r="D6" i="2"/>
  <c r="C6" i="2"/>
  <c r="D5" i="2"/>
  <c r="C5" i="2"/>
  <c r="D4" i="2"/>
  <c r="C4" i="2"/>
  <c r="F23" i="2" l="1"/>
  <c r="F16" i="2"/>
  <c r="F5" i="2"/>
  <c r="F6" i="2"/>
  <c r="C3" i="2"/>
  <c r="E23" i="2"/>
  <c r="E21" i="2" s="1"/>
  <c r="E36" i="2" s="1"/>
  <c r="E26" i="2"/>
  <c r="E6" i="2"/>
  <c r="F11" i="2"/>
  <c r="C25" i="2"/>
  <c r="F25" i="2" s="1"/>
  <c r="E16" i="2"/>
  <c r="D3" i="2"/>
  <c r="C9" i="2"/>
  <c r="C33" i="2" s="1"/>
  <c r="F14" i="2"/>
  <c r="F20" i="2"/>
  <c r="E5" i="2"/>
  <c r="D9" i="2"/>
  <c r="D33" i="2" s="1"/>
  <c r="D21" i="2"/>
  <c r="C37" i="2"/>
  <c r="E25" i="2"/>
  <c r="D37" i="2"/>
  <c r="F37" i="2" s="1"/>
  <c r="F7" i="2"/>
  <c r="D32" i="2"/>
  <c r="F32" i="2" s="1"/>
  <c r="C31" i="2"/>
  <c r="C34" i="2"/>
  <c r="E17" i="2"/>
  <c r="D34" i="2"/>
  <c r="F17" i="2"/>
  <c r="F21" i="2"/>
  <c r="D36" i="2"/>
  <c r="F36" i="2" s="1"/>
  <c r="D35" i="2"/>
  <c r="F35" i="2" s="1"/>
  <c r="E4" i="2"/>
  <c r="E10" i="2"/>
  <c r="C21" i="2"/>
  <c r="C36" i="2" s="1"/>
  <c r="F22" i="2"/>
  <c r="F4" i="2"/>
  <c r="F8" i="2"/>
  <c r="F10" i="2"/>
  <c r="E12" i="2"/>
  <c r="F26" i="2"/>
  <c r="E18" i="2"/>
  <c r="F18" i="2"/>
  <c r="C19" i="2"/>
  <c r="E20" i="2"/>
  <c r="E19" i="2" s="1"/>
  <c r="F3" i="2" l="1"/>
  <c r="D31" i="2"/>
  <c r="E3" i="2"/>
  <c r="E34" i="2"/>
  <c r="D29" i="2"/>
  <c r="E33" i="2"/>
  <c r="E9" i="2"/>
  <c r="E29" i="2" s="1"/>
  <c r="C29" i="2"/>
  <c r="F9" i="2"/>
  <c r="D38" i="2"/>
  <c r="F31" i="2"/>
  <c r="F19" i="2"/>
  <c r="F33" i="2"/>
  <c r="C38" i="2"/>
  <c r="E31" i="2"/>
  <c r="E35" i="2"/>
  <c r="F34" i="2"/>
  <c r="E37" i="2"/>
  <c r="F38" i="2" l="1"/>
  <c r="F29" i="2"/>
  <c r="E38" i="2"/>
</calcChain>
</file>

<file path=xl/sharedStrings.xml><?xml version="1.0" encoding="utf-8"?>
<sst xmlns="http://schemas.openxmlformats.org/spreadsheetml/2006/main" count="42" uniqueCount="35">
  <si>
    <t>5(3-4)</t>
  </si>
  <si>
    <t>6(3/4)</t>
  </si>
  <si>
    <t>ARTIKULLI</t>
  </si>
  <si>
    <t>MIRATUAR Buxheti për vitin 2026</t>
  </si>
  <si>
    <t>Diferenca (realizimi i buxhetit)</t>
  </si>
  <si>
    <t>përqindja e realizimit</t>
  </si>
  <si>
    <t>Realizimi me 31. 05. 2026</t>
  </si>
  <si>
    <t>PAGAT DHE SHTESAT</t>
  </si>
  <si>
    <t>Pagat bazë</t>
  </si>
  <si>
    <t>Kontributet e sigurimeve shoqërore</t>
  </si>
  <si>
    <t>Shtesat</t>
  </si>
  <si>
    <t>REZERVAT DHE SHPENZIMET E PADFIKUARA</t>
  </si>
  <si>
    <t>Rezervat kapitale</t>
  </si>
  <si>
    <t>MALLRAT DHE SHËRBIMET</t>
  </si>
  <si>
    <t>Udhëtimet dhe shpenzimet ditore</t>
  </si>
  <si>
    <t>Shërbime komunale, ngrohje, komunikim dhe transport</t>
  </si>
  <si>
    <t xml:space="preserve">Materialet dhe inventari i vogël </t>
  </si>
  <si>
    <t>Riparimi dhe mirëmbajtja e vazhdueshme</t>
  </si>
  <si>
    <t>Shërbimet me kontratë</t>
  </si>
  <si>
    <t>Shpenzime të tjera korrente</t>
  </si>
  <si>
    <t>Punësimi i përkohshëm</t>
  </si>
  <si>
    <t>TRANSFERTET KORENTE NË FONDET JASHTË BUXHETARE</t>
  </si>
  <si>
    <t>Transferet në Fondin SPIMV</t>
  </si>
  <si>
    <t>TRANSFERTAT AKTUALE NË NJËSITË E QEVERISJES LOKALE</t>
  </si>
  <si>
    <t>Grantet e dedikuara</t>
  </si>
  <si>
    <t>SUBVENCIONET DHE TRANSFERET</t>
  </si>
  <si>
    <t>Transferet në organizatat jo qeveritare</t>
  </si>
  <si>
    <t>Transferta të ndryshme</t>
  </si>
  <si>
    <t>Pagesa me dokumente ekzekutive</t>
  </si>
  <si>
    <t>SHPENZIMET KAPITALE</t>
  </si>
  <si>
    <t>Blerja e pajisjeve dhe makinerive</t>
  </si>
  <si>
    <t>Objektet e tjera</t>
  </si>
  <si>
    <t>Blerja e mobiljeve</t>
  </si>
  <si>
    <t>TOTALI</t>
  </si>
  <si>
    <t>TRANSFERTAT AKTUALE NË NJËSITË E QEVERISJES LOKALEСАМОУПРАВА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</si>
</sst>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64" fontId="3" fillId="0" borderId="0" xfId="2" applyFont="1" applyFill="1" applyAlignment="1" applyProtection="1">
      <alignment vertical="center"/>
      <protection locked="0"/>
    </xf>
    <xf numFmtId="43" fontId="3" fillId="0" borderId="0" xfId="1" applyNumberFormat="1" applyFont="1" applyFill="1" applyAlignment="1">
      <alignment vertical="center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165" fontId="3" fillId="0" borderId="0" xfId="2" applyNumberFormat="1" applyFont="1" applyFill="1" applyAlignment="1" applyProtection="1">
      <alignment vertical="center"/>
      <protection locked="0"/>
    </xf>
    <xf numFmtId="165" fontId="3" fillId="0" borderId="0" xfId="1" applyNumberFormat="1" applyFont="1" applyFill="1" applyAlignment="1">
      <alignment vertical="center"/>
      <protection locked="0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6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0\finansi-share\OPBK\Doznaki%202026\637\Maj%202026\637-28.05.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Dogovori V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  <sheetName val="плати"/>
      <sheetName val="misii do kraj na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2026 година</v>
          </cell>
        </row>
        <row r="6">
          <cell r="H6">
            <v>556700000</v>
          </cell>
          <cell r="J6">
            <v>224268419</v>
          </cell>
        </row>
        <row r="11">
          <cell r="H11">
            <v>245845000</v>
          </cell>
          <cell r="J11">
            <v>91883499</v>
          </cell>
        </row>
        <row r="17">
          <cell r="H17">
            <v>19000000</v>
          </cell>
          <cell r="J17">
            <v>0</v>
          </cell>
        </row>
        <row r="20">
          <cell r="H20">
            <v>4870000</v>
          </cell>
          <cell r="J20">
            <v>257059</v>
          </cell>
        </row>
        <row r="28">
          <cell r="H28">
            <v>36115000</v>
          </cell>
          <cell r="J28">
            <v>11115466</v>
          </cell>
        </row>
        <row r="43">
          <cell r="H43">
            <v>13807586</v>
          </cell>
          <cell r="J43">
            <v>3773173</v>
          </cell>
        </row>
        <row r="60">
          <cell r="H60">
            <v>33000000</v>
          </cell>
          <cell r="J60">
            <v>2204975</v>
          </cell>
        </row>
        <row r="72">
          <cell r="H72">
            <v>103556000</v>
          </cell>
          <cell r="J72">
            <v>54339913</v>
          </cell>
        </row>
        <row r="93">
          <cell r="H93">
            <v>15220000</v>
          </cell>
          <cell r="J93">
            <v>3995486</v>
          </cell>
        </row>
        <row r="100">
          <cell r="H100">
            <v>24000000</v>
          </cell>
          <cell r="J100">
            <v>6346698</v>
          </cell>
        </row>
        <row r="103">
          <cell r="H103">
            <v>2600000</v>
          </cell>
        </row>
        <row r="104">
          <cell r="J104">
            <v>833500</v>
          </cell>
        </row>
        <row r="105">
          <cell r="H105">
            <v>65782304</v>
          </cell>
          <cell r="J105">
            <v>65361570</v>
          </cell>
        </row>
        <row r="112">
          <cell r="H112">
            <v>153903110</v>
          </cell>
          <cell r="J112">
            <v>153902510</v>
          </cell>
        </row>
        <row r="118">
          <cell r="H118">
            <v>38080000</v>
          </cell>
          <cell r="J118">
            <v>16291477</v>
          </cell>
        </row>
        <row r="129">
          <cell r="H129">
            <v>6320000</v>
          </cell>
          <cell r="J129">
            <v>939571</v>
          </cell>
        </row>
        <row r="133">
          <cell r="H133">
            <v>600000</v>
          </cell>
          <cell r="J133">
            <v>11737</v>
          </cell>
        </row>
        <row r="141">
          <cell r="H141">
            <v>92000000</v>
          </cell>
          <cell r="J141">
            <v>29169762</v>
          </cell>
        </row>
        <row r="144">
          <cell r="H144">
            <v>12500000</v>
          </cell>
          <cell r="J144">
            <v>3847039</v>
          </cell>
        </row>
        <row r="153">
          <cell r="H153">
            <v>41100000</v>
          </cell>
          <cell r="J153">
            <v>11773852</v>
          </cell>
        </row>
        <row r="162">
          <cell r="H162">
            <v>4400000</v>
          </cell>
          <cell r="J162">
            <v>1219352</v>
          </cell>
        </row>
        <row r="170">
          <cell r="H170">
            <v>400000</v>
          </cell>
          <cell r="J170">
            <v>85800</v>
          </cell>
        </row>
        <row r="174">
          <cell r="H174">
            <v>70200000</v>
          </cell>
          <cell r="J174">
            <v>21640093</v>
          </cell>
        </row>
        <row r="184">
          <cell r="H184">
            <v>184151000</v>
          </cell>
          <cell r="J184">
            <v>55063108</v>
          </cell>
        </row>
        <row r="192">
          <cell r="H192">
            <v>1716669</v>
          </cell>
          <cell r="J192">
            <v>0</v>
          </cell>
          <cell r="L192">
            <v>1716669</v>
          </cell>
        </row>
        <row r="197">
          <cell r="H197">
            <v>18283331</v>
          </cell>
          <cell r="J197">
            <v>1606639</v>
          </cell>
        </row>
        <row r="203">
          <cell r="H203">
            <v>1700000</v>
          </cell>
          <cell r="J203">
            <v>696672</v>
          </cell>
        </row>
        <row r="208">
          <cell r="H208">
            <v>544500000</v>
          </cell>
          <cell r="J208">
            <v>179041667</v>
          </cell>
        </row>
        <row r="211">
          <cell r="H211">
            <v>0</v>
          </cell>
          <cell r="J211">
            <v>0</v>
          </cell>
        </row>
        <row r="218">
          <cell r="H218">
            <v>1000000000</v>
          </cell>
          <cell r="J218">
            <v>414353838</v>
          </cell>
        </row>
        <row r="223">
          <cell r="H223">
            <v>3712221000</v>
          </cell>
          <cell r="J223">
            <v>1481731675</v>
          </cell>
        </row>
        <row r="228">
          <cell r="H228">
            <v>1743678000</v>
          </cell>
          <cell r="J228">
            <v>684532617</v>
          </cell>
        </row>
        <row r="234">
          <cell r="H234">
            <v>197480000</v>
          </cell>
          <cell r="J234">
            <v>195759</v>
          </cell>
        </row>
        <row r="238">
          <cell r="H238">
            <v>99038000</v>
          </cell>
          <cell r="J238">
            <v>55321015</v>
          </cell>
        </row>
        <row r="245">
          <cell r="H245">
            <v>18613000</v>
          </cell>
          <cell r="J245">
            <v>3955620</v>
          </cell>
        </row>
        <row r="252">
          <cell r="H252">
            <v>9410000</v>
          </cell>
          <cell r="J252">
            <v>3165382</v>
          </cell>
        </row>
        <row r="262">
          <cell r="H262">
            <v>700000000</v>
          </cell>
          <cell r="J262">
            <v>435977456</v>
          </cell>
        </row>
        <row r="272">
          <cell r="H272">
            <v>8005000</v>
          </cell>
          <cell r="J272">
            <v>1241358</v>
          </cell>
        </row>
        <row r="278">
          <cell r="H278">
            <v>68640858</v>
          </cell>
          <cell r="J278">
            <v>58662079</v>
          </cell>
        </row>
        <row r="286">
          <cell r="H286">
            <v>24959142</v>
          </cell>
          <cell r="J286">
            <v>24959142</v>
          </cell>
        </row>
        <row r="292">
          <cell r="H292">
            <v>41771000</v>
          </cell>
          <cell r="J292">
            <v>10129081</v>
          </cell>
        </row>
        <row r="300">
          <cell r="H300">
            <v>43236000</v>
          </cell>
          <cell r="J300">
            <v>0</v>
          </cell>
        </row>
        <row r="306">
          <cell r="H306">
            <v>9000000</v>
          </cell>
          <cell r="J306">
            <v>3167260</v>
          </cell>
        </row>
        <row r="314">
          <cell r="H314">
            <v>618000</v>
          </cell>
          <cell r="J314">
            <v>23020</v>
          </cell>
        </row>
        <row r="321">
          <cell r="H321">
            <v>633872000</v>
          </cell>
          <cell r="J321">
            <v>339454333</v>
          </cell>
        </row>
        <row r="337">
          <cell r="H337">
            <v>364774941</v>
          </cell>
          <cell r="J337">
            <v>222647083</v>
          </cell>
        </row>
        <row r="355">
          <cell r="H355">
            <v>35000000</v>
          </cell>
          <cell r="J355">
            <v>6376531</v>
          </cell>
        </row>
        <row r="366">
          <cell r="H366">
            <v>16600000</v>
          </cell>
          <cell r="J366">
            <v>2763367</v>
          </cell>
        </row>
        <row r="383">
          <cell r="H383">
            <v>23008059</v>
          </cell>
          <cell r="J383">
            <v>23008059</v>
          </cell>
        </row>
        <row r="389">
          <cell r="H389">
            <v>6099500000</v>
          </cell>
          <cell r="J389">
            <v>2306062691</v>
          </cell>
        </row>
        <row r="396">
          <cell r="H396">
            <v>0</v>
          </cell>
          <cell r="J396">
            <v>0</v>
          </cell>
        </row>
        <row r="403">
          <cell r="J403">
            <v>32276655</v>
          </cell>
        </row>
        <row r="404">
          <cell r="H404">
            <v>88000000</v>
          </cell>
        </row>
        <row r="406">
          <cell r="H406">
            <v>46000000</v>
          </cell>
          <cell r="J406">
            <v>16429344</v>
          </cell>
        </row>
        <row r="415">
          <cell r="H415">
            <v>102046000</v>
          </cell>
          <cell r="J415">
            <v>55699458</v>
          </cell>
        </row>
        <row r="418">
          <cell r="H418">
            <v>327954000</v>
          </cell>
          <cell r="J418">
            <v>158953724</v>
          </cell>
        </row>
        <row r="423">
          <cell r="H423">
            <v>160000</v>
          </cell>
          <cell r="J423">
            <v>0</v>
          </cell>
        </row>
        <row r="426">
          <cell r="H426">
            <v>37000000</v>
          </cell>
          <cell r="J426">
            <v>8172345</v>
          </cell>
        </row>
        <row r="434">
          <cell r="H434">
            <v>37000000</v>
          </cell>
          <cell r="J434">
            <v>10493544</v>
          </cell>
        </row>
        <row r="437">
          <cell r="H437">
            <v>500000</v>
          </cell>
          <cell r="J437">
            <v>0</v>
          </cell>
        </row>
        <row r="440">
          <cell r="H440">
            <v>2070000</v>
          </cell>
          <cell r="J440">
            <v>0</v>
          </cell>
        </row>
        <row r="445">
          <cell r="H445">
            <v>0</v>
          </cell>
          <cell r="J445">
            <v>0</v>
          </cell>
          <cell r="L445">
            <v>0</v>
          </cell>
        </row>
        <row r="448">
          <cell r="H448">
            <v>150000000</v>
          </cell>
          <cell r="J448">
            <v>11179365</v>
          </cell>
        </row>
        <row r="453">
          <cell r="H453">
            <v>1250000</v>
          </cell>
          <cell r="J453">
            <v>33860</v>
          </cell>
        </row>
        <row r="458">
          <cell r="H458">
            <v>1900000</v>
          </cell>
          <cell r="J458">
            <v>179704</v>
          </cell>
        </row>
        <row r="465">
          <cell r="H465">
            <v>6000000</v>
          </cell>
          <cell r="J465">
            <v>1384689</v>
          </cell>
        </row>
        <row r="472">
          <cell r="H472">
            <v>2000000</v>
          </cell>
          <cell r="J472">
            <v>321999</v>
          </cell>
        </row>
        <row r="479">
          <cell r="H479">
            <v>24000000</v>
          </cell>
          <cell r="J479">
            <v>12315219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568"/>
  <sheetViews>
    <sheetView tabSelected="1" topLeftCell="A28" zoomScaleNormal="100" workbookViewId="0">
      <selection activeCell="D41" sqref="D41"/>
    </sheetView>
  </sheetViews>
  <sheetFormatPr defaultRowHeight="15" x14ac:dyDescent="0.25"/>
  <cols>
    <col min="1" max="1" width="4.140625" style="53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5" style="2" bestFit="1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13" width="9.140625" style="2"/>
    <col min="14" max="14" width="14.7109375" style="2" bestFit="1" customWidth="1"/>
    <col min="15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5" style="2" bestFit="1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269" width="9.140625" style="2"/>
    <col min="270" max="270" width="14.7109375" style="2" bestFit="1" customWidth="1"/>
    <col min="271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5" style="2" bestFit="1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525" width="9.140625" style="2"/>
    <col min="526" max="526" width="14.7109375" style="2" bestFit="1" customWidth="1"/>
    <col min="527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5" style="2" bestFit="1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781" width="9.140625" style="2"/>
    <col min="782" max="782" width="14.7109375" style="2" bestFit="1" customWidth="1"/>
    <col min="783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5" style="2" bestFit="1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037" width="9.140625" style="2"/>
    <col min="1038" max="1038" width="14.7109375" style="2" bestFit="1" customWidth="1"/>
    <col min="1039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5" style="2" bestFit="1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293" width="9.140625" style="2"/>
    <col min="1294" max="1294" width="14.7109375" style="2" bestFit="1" customWidth="1"/>
    <col min="1295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5" style="2" bestFit="1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549" width="9.140625" style="2"/>
    <col min="1550" max="1550" width="14.7109375" style="2" bestFit="1" customWidth="1"/>
    <col min="1551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5" style="2" bestFit="1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1805" width="9.140625" style="2"/>
    <col min="1806" max="1806" width="14.7109375" style="2" bestFit="1" customWidth="1"/>
    <col min="1807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5" style="2" bestFit="1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061" width="9.140625" style="2"/>
    <col min="2062" max="2062" width="14.7109375" style="2" bestFit="1" customWidth="1"/>
    <col min="2063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5" style="2" bestFit="1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317" width="9.140625" style="2"/>
    <col min="2318" max="2318" width="14.7109375" style="2" bestFit="1" customWidth="1"/>
    <col min="2319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5" style="2" bestFit="1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573" width="9.140625" style="2"/>
    <col min="2574" max="2574" width="14.7109375" style="2" bestFit="1" customWidth="1"/>
    <col min="2575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5" style="2" bestFit="1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2829" width="9.140625" style="2"/>
    <col min="2830" max="2830" width="14.7109375" style="2" bestFit="1" customWidth="1"/>
    <col min="2831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5" style="2" bestFit="1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085" width="9.140625" style="2"/>
    <col min="3086" max="3086" width="14.7109375" style="2" bestFit="1" customWidth="1"/>
    <col min="3087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5" style="2" bestFit="1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341" width="9.140625" style="2"/>
    <col min="3342" max="3342" width="14.7109375" style="2" bestFit="1" customWidth="1"/>
    <col min="3343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5" style="2" bestFit="1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597" width="9.140625" style="2"/>
    <col min="3598" max="3598" width="14.7109375" style="2" bestFit="1" customWidth="1"/>
    <col min="3599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5" style="2" bestFit="1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3853" width="9.140625" style="2"/>
    <col min="3854" max="3854" width="14.7109375" style="2" bestFit="1" customWidth="1"/>
    <col min="3855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5" style="2" bestFit="1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109" width="9.140625" style="2"/>
    <col min="4110" max="4110" width="14.7109375" style="2" bestFit="1" customWidth="1"/>
    <col min="4111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5" style="2" bestFit="1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365" width="9.140625" style="2"/>
    <col min="4366" max="4366" width="14.7109375" style="2" bestFit="1" customWidth="1"/>
    <col min="4367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5" style="2" bestFit="1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621" width="9.140625" style="2"/>
    <col min="4622" max="4622" width="14.7109375" style="2" bestFit="1" customWidth="1"/>
    <col min="4623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5" style="2" bestFit="1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4877" width="9.140625" style="2"/>
    <col min="4878" max="4878" width="14.7109375" style="2" bestFit="1" customWidth="1"/>
    <col min="4879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5" style="2" bestFit="1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133" width="9.140625" style="2"/>
    <col min="5134" max="5134" width="14.7109375" style="2" bestFit="1" customWidth="1"/>
    <col min="5135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5" style="2" bestFit="1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389" width="9.140625" style="2"/>
    <col min="5390" max="5390" width="14.7109375" style="2" bestFit="1" customWidth="1"/>
    <col min="5391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5" style="2" bestFit="1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645" width="9.140625" style="2"/>
    <col min="5646" max="5646" width="14.7109375" style="2" bestFit="1" customWidth="1"/>
    <col min="5647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5" style="2" bestFit="1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5901" width="9.140625" style="2"/>
    <col min="5902" max="5902" width="14.7109375" style="2" bestFit="1" customWidth="1"/>
    <col min="5903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5" style="2" bestFit="1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157" width="9.140625" style="2"/>
    <col min="6158" max="6158" width="14.7109375" style="2" bestFit="1" customWidth="1"/>
    <col min="6159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5" style="2" bestFit="1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413" width="9.140625" style="2"/>
    <col min="6414" max="6414" width="14.7109375" style="2" bestFit="1" customWidth="1"/>
    <col min="6415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5" style="2" bestFit="1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669" width="9.140625" style="2"/>
    <col min="6670" max="6670" width="14.7109375" style="2" bestFit="1" customWidth="1"/>
    <col min="6671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5" style="2" bestFit="1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6925" width="9.140625" style="2"/>
    <col min="6926" max="6926" width="14.7109375" style="2" bestFit="1" customWidth="1"/>
    <col min="6927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5" style="2" bestFit="1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181" width="9.140625" style="2"/>
    <col min="7182" max="7182" width="14.7109375" style="2" bestFit="1" customWidth="1"/>
    <col min="7183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5" style="2" bestFit="1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437" width="9.140625" style="2"/>
    <col min="7438" max="7438" width="14.7109375" style="2" bestFit="1" customWidth="1"/>
    <col min="7439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5" style="2" bestFit="1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693" width="9.140625" style="2"/>
    <col min="7694" max="7694" width="14.7109375" style="2" bestFit="1" customWidth="1"/>
    <col min="7695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5" style="2" bestFit="1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7949" width="9.140625" style="2"/>
    <col min="7950" max="7950" width="14.7109375" style="2" bestFit="1" customWidth="1"/>
    <col min="7951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5" style="2" bestFit="1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205" width="9.140625" style="2"/>
    <col min="8206" max="8206" width="14.7109375" style="2" bestFit="1" customWidth="1"/>
    <col min="8207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5" style="2" bestFit="1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461" width="9.140625" style="2"/>
    <col min="8462" max="8462" width="14.7109375" style="2" bestFit="1" customWidth="1"/>
    <col min="8463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5" style="2" bestFit="1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717" width="9.140625" style="2"/>
    <col min="8718" max="8718" width="14.7109375" style="2" bestFit="1" customWidth="1"/>
    <col min="8719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5" style="2" bestFit="1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8973" width="9.140625" style="2"/>
    <col min="8974" max="8974" width="14.7109375" style="2" bestFit="1" customWidth="1"/>
    <col min="8975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5" style="2" bestFit="1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229" width="9.140625" style="2"/>
    <col min="9230" max="9230" width="14.7109375" style="2" bestFit="1" customWidth="1"/>
    <col min="9231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5" style="2" bestFit="1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485" width="9.140625" style="2"/>
    <col min="9486" max="9486" width="14.7109375" style="2" bestFit="1" customWidth="1"/>
    <col min="9487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5" style="2" bestFit="1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741" width="9.140625" style="2"/>
    <col min="9742" max="9742" width="14.7109375" style="2" bestFit="1" customWidth="1"/>
    <col min="9743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5" style="2" bestFit="1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9997" width="9.140625" style="2"/>
    <col min="9998" max="9998" width="14.7109375" style="2" bestFit="1" customWidth="1"/>
    <col min="9999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5" style="2" bestFit="1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253" width="9.140625" style="2"/>
    <col min="10254" max="10254" width="14.7109375" style="2" bestFit="1" customWidth="1"/>
    <col min="10255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5" style="2" bestFit="1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509" width="9.140625" style="2"/>
    <col min="10510" max="10510" width="14.7109375" style="2" bestFit="1" customWidth="1"/>
    <col min="10511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5" style="2" bestFit="1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0765" width="9.140625" style="2"/>
    <col min="10766" max="10766" width="14.7109375" style="2" bestFit="1" customWidth="1"/>
    <col min="10767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5" style="2" bestFit="1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021" width="9.140625" style="2"/>
    <col min="11022" max="11022" width="14.7109375" style="2" bestFit="1" customWidth="1"/>
    <col min="11023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5" style="2" bestFit="1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277" width="9.140625" style="2"/>
    <col min="11278" max="11278" width="14.7109375" style="2" bestFit="1" customWidth="1"/>
    <col min="11279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5" style="2" bestFit="1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533" width="9.140625" style="2"/>
    <col min="11534" max="11534" width="14.7109375" style="2" bestFit="1" customWidth="1"/>
    <col min="11535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5" style="2" bestFit="1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1789" width="9.140625" style="2"/>
    <col min="11790" max="11790" width="14.7109375" style="2" bestFit="1" customWidth="1"/>
    <col min="11791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5" style="2" bestFit="1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045" width="9.140625" style="2"/>
    <col min="12046" max="12046" width="14.7109375" style="2" bestFit="1" customWidth="1"/>
    <col min="12047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5" style="2" bestFit="1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301" width="9.140625" style="2"/>
    <col min="12302" max="12302" width="14.7109375" style="2" bestFit="1" customWidth="1"/>
    <col min="12303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5" style="2" bestFit="1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557" width="9.140625" style="2"/>
    <col min="12558" max="12558" width="14.7109375" style="2" bestFit="1" customWidth="1"/>
    <col min="12559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5" style="2" bestFit="1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2813" width="9.140625" style="2"/>
    <col min="12814" max="12814" width="14.7109375" style="2" bestFit="1" customWidth="1"/>
    <col min="12815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5" style="2" bestFit="1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069" width="9.140625" style="2"/>
    <col min="13070" max="13070" width="14.7109375" style="2" bestFit="1" customWidth="1"/>
    <col min="13071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5" style="2" bestFit="1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325" width="9.140625" style="2"/>
    <col min="13326" max="13326" width="14.7109375" style="2" bestFit="1" customWidth="1"/>
    <col min="13327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5" style="2" bestFit="1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581" width="9.140625" style="2"/>
    <col min="13582" max="13582" width="14.7109375" style="2" bestFit="1" customWidth="1"/>
    <col min="13583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5" style="2" bestFit="1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3837" width="9.140625" style="2"/>
    <col min="13838" max="13838" width="14.7109375" style="2" bestFit="1" customWidth="1"/>
    <col min="13839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5" style="2" bestFit="1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093" width="9.140625" style="2"/>
    <col min="14094" max="14094" width="14.7109375" style="2" bestFit="1" customWidth="1"/>
    <col min="14095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5" style="2" bestFit="1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349" width="9.140625" style="2"/>
    <col min="14350" max="14350" width="14.7109375" style="2" bestFit="1" customWidth="1"/>
    <col min="14351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5" style="2" bestFit="1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605" width="9.140625" style="2"/>
    <col min="14606" max="14606" width="14.7109375" style="2" bestFit="1" customWidth="1"/>
    <col min="14607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5" style="2" bestFit="1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4861" width="9.140625" style="2"/>
    <col min="14862" max="14862" width="14.7109375" style="2" bestFit="1" customWidth="1"/>
    <col min="14863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5" style="2" bestFit="1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117" width="9.140625" style="2"/>
    <col min="15118" max="15118" width="14.7109375" style="2" bestFit="1" customWidth="1"/>
    <col min="15119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5" style="2" bestFit="1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373" width="9.140625" style="2"/>
    <col min="15374" max="15374" width="14.7109375" style="2" bestFit="1" customWidth="1"/>
    <col min="15375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5" style="2" bestFit="1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629" width="9.140625" style="2"/>
    <col min="15630" max="15630" width="14.7109375" style="2" bestFit="1" customWidth="1"/>
    <col min="15631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5" style="2" bestFit="1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5885" width="9.140625" style="2"/>
    <col min="15886" max="15886" width="14.7109375" style="2" bestFit="1" customWidth="1"/>
    <col min="15887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5" style="2" bestFit="1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141" width="9.140625" style="2"/>
    <col min="16142" max="16142" width="14.7109375" style="2" bestFit="1" customWidth="1"/>
    <col min="16143" max="16384" width="9.140625" style="2"/>
  </cols>
  <sheetData>
    <row r="1" spans="1:14" ht="45" x14ac:dyDescent="0.25">
      <c r="A1" s="55" t="s">
        <v>2</v>
      </c>
      <c r="B1" s="55"/>
      <c r="C1" s="1" t="s">
        <v>3</v>
      </c>
      <c r="D1" s="1" t="s">
        <v>6</v>
      </c>
      <c r="E1" s="1" t="s">
        <v>4</v>
      </c>
      <c r="F1" s="1" t="s">
        <v>5</v>
      </c>
    </row>
    <row r="2" spans="1:14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0</v>
      </c>
      <c r="F2" s="7" t="s">
        <v>1</v>
      </c>
    </row>
    <row r="3" spans="1:14" x14ac:dyDescent="0.25">
      <c r="A3" s="9">
        <v>40</v>
      </c>
      <c r="B3" s="9" t="s">
        <v>7</v>
      </c>
      <c r="C3" s="9">
        <f>SUM(C4:C6)</f>
        <v>6713424000</v>
      </c>
      <c r="D3" s="9">
        <f>SUM(D4:D6)</f>
        <v>2564334769</v>
      </c>
      <c r="E3" s="9">
        <f>SUM(E4:E6)</f>
        <v>4149089231</v>
      </c>
      <c r="F3" s="10">
        <f>D3/C3</f>
        <v>0.38197122198746869</v>
      </c>
    </row>
    <row r="4" spans="1:14" x14ac:dyDescent="0.25">
      <c r="A4" s="11">
        <v>401</v>
      </c>
      <c r="B4" s="12" t="s">
        <v>8</v>
      </c>
      <c r="C4" s="13">
        <f>[1]realizacija!H6+[1]realizacija!H141+[1]realizacija!H223+[1]realizacija!H404</f>
        <v>4448921000</v>
      </c>
      <c r="D4" s="13">
        <f>[1]realizacija!J6+[1]realizacija!J141+[1]realizacija!J223+[1]realizacija!J403</f>
        <v>1767446511</v>
      </c>
      <c r="E4" s="13">
        <f t="shared" ref="E4:E27" si="0">C4-D4</f>
        <v>2681474489</v>
      </c>
      <c r="F4" s="14">
        <f t="shared" ref="F4:F29" si="1">D4/C4</f>
        <v>0.39727531934147631</v>
      </c>
      <c r="H4" s="15"/>
      <c r="J4" s="16"/>
      <c r="L4" s="16"/>
    </row>
    <row r="5" spans="1:14" ht="30" x14ac:dyDescent="0.25">
      <c r="A5" s="17">
        <v>402</v>
      </c>
      <c r="B5" s="12" t="s">
        <v>9</v>
      </c>
      <c r="C5" s="13">
        <f>[1]realizacija!H11+[1]realizacija!H144+[1]realizacija!H228+[1]realizacija!H406</f>
        <v>2048023000</v>
      </c>
      <c r="D5" s="13">
        <f>[1]realizacija!J11+[1]realizacija!J144+[1]realizacija!J228+[1]realizacija!J406</f>
        <v>796692499</v>
      </c>
      <c r="E5" s="13">
        <f t="shared" si="0"/>
        <v>1251330501</v>
      </c>
      <c r="F5" s="14">
        <f t="shared" si="1"/>
        <v>0.38900564056165388</v>
      </c>
      <c r="H5" s="15"/>
      <c r="J5" s="16"/>
      <c r="K5" s="16"/>
      <c r="L5" s="16"/>
    </row>
    <row r="6" spans="1:14" x14ac:dyDescent="0.25">
      <c r="A6" s="17">
        <v>404</v>
      </c>
      <c r="B6" s="12" t="s">
        <v>10</v>
      </c>
      <c r="C6" s="13">
        <f>[1]realizacija!H17+[1]realizacija!H234</f>
        <v>216480000</v>
      </c>
      <c r="D6" s="13">
        <f>[1]realizacija!J234+[1]realizacija!J17</f>
        <v>195759</v>
      </c>
      <c r="E6" s="13">
        <f t="shared" si="0"/>
        <v>216284241</v>
      </c>
      <c r="F6" s="14">
        <f t="shared" si="1"/>
        <v>9.0428215077605317E-4</v>
      </c>
      <c r="H6" s="18"/>
    </row>
    <row r="7" spans="1:14" ht="30" x14ac:dyDescent="0.25">
      <c r="A7" s="9">
        <v>41</v>
      </c>
      <c r="B7" s="9" t="s">
        <v>11</v>
      </c>
      <c r="C7" s="9">
        <f>C8</f>
        <v>141030068</v>
      </c>
      <c r="D7" s="9">
        <f>D8</f>
        <v>0</v>
      </c>
      <c r="E7" s="9">
        <f>E8</f>
        <v>1716669</v>
      </c>
      <c r="F7" s="10">
        <f>D7/C7</f>
        <v>0</v>
      </c>
      <c r="H7" s="19"/>
    </row>
    <row r="8" spans="1:14" x14ac:dyDescent="0.25">
      <c r="A8" s="11">
        <v>414</v>
      </c>
      <c r="B8" s="12" t="s">
        <v>12</v>
      </c>
      <c r="C8" s="13">
        <f>[1]realizacija!H192+[1]realizacija!H445+139313399</f>
        <v>141030068</v>
      </c>
      <c r="D8" s="13">
        <f>[1]realizacija!J192+[1]realizacija!J445</f>
        <v>0</v>
      </c>
      <c r="E8" s="13">
        <f>[1]realizacija!L192+[1]realizacija!L445</f>
        <v>1716669</v>
      </c>
      <c r="F8" s="14">
        <f>D8/C8</f>
        <v>0</v>
      </c>
    </row>
    <row r="9" spans="1:14" x14ac:dyDescent="0.25">
      <c r="A9" s="9">
        <v>42</v>
      </c>
      <c r="B9" s="9" t="s">
        <v>13</v>
      </c>
      <c r="C9" s="9">
        <f>SUM(C10:C16)</f>
        <v>4227382527</v>
      </c>
      <c r="D9" s="9">
        <f>SUM(D10:D16)</f>
        <v>1520921979</v>
      </c>
      <c r="E9" s="9">
        <f t="shared" si="0"/>
        <v>2706460548</v>
      </c>
      <c r="F9" s="10">
        <f t="shared" si="1"/>
        <v>0.35977865009517745</v>
      </c>
    </row>
    <row r="10" spans="1:14" ht="30" x14ac:dyDescent="0.25">
      <c r="A10" s="20">
        <v>420</v>
      </c>
      <c r="B10" s="12" t="s">
        <v>14</v>
      </c>
      <c r="C10" s="13">
        <f>[1]realizacija!H20+[1]realizacija!H118+[1]realizacija!H153+[1]realizacija!H238+[1]realizacija!H292+[1]realizacija!H314+[1]realizacija!H423+[1]realizacija!H453+800000+3500000+710000</f>
        <v>231897000</v>
      </c>
      <c r="D10" s="13">
        <f>[1]realizacija!J20+[1]realizacija!J118+[1]realizacija!J153+[1]realizacija!J238+[1]realizacija!J292+[1]realizacija!J314+[1]realizacija!J453+[1]realizacija!J423+267719</f>
        <v>94097083</v>
      </c>
      <c r="E10" s="13">
        <f t="shared" si="0"/>
        <v>137799917</v>
      </c>
      <c r="F10" s="14">
        <f t="shared" si="1"/>
        <v>0.40577102334225973</v>
      </c>
      <c r="H10" s="16"/>
    </row>
    <row r="11" spans="1:14" ht="30" x14ac:dyDescent="0.25">
      <c r="A11" s="20">
        <v>421</v>
      </c>
      <c r="B11" s="21" t="s">
        <v>15</v>
      </c>
      <c r="C11" s="13">
        <f>[1]realizacija!H28+[1]realizacija!H162+[1]realizacija!H245+[1]realizacija!H321+[1]realizacija!H426+9000000+2000000</f>
        <v>741000000</v>
      </c>
      <c r="D11" s="13">
        <f>[1]realizacija!J28+[1]realizacija!J162+[1]realizacija!J245+[1]realizacija!J321+[1]realizacija!J426</f>
        <v>363917116</v>
      </c>
      <c r="E11" s="13">
        <f t="shared" si="0"/>
        <v>377082884</v>
      </c>
      <c r="F11" s="14">
        <f t="shared" si="1"/>
        <v>0.49111621592442645</v>
      </c>
      <c r="N11" s="18"/>
    </row>
    <row r="12" spans="1:14" x14ac:dyDescent="0.25">
      <c r="A12" s="20">
        <v>423</v>
      </c>
      <c r="B12" s="21" t="s">
        <v>16</v>
      </c>
      <c r="C12" s="13">
        <f>[1]realizacija!H43+[1]realizacija!H170+[1]realizacija!H252+[1]realizacija!H300+[1]realizacija!H337+[1]realizacija!H415+[1]realizacija!H458+15250000+480000000+413000000+658000</f>
        <v>1444482527</v>
      </c>
      <c r="D12" s="13">
        <f>[1]realizacija!J43+[1]realizacija!J170+[1]realizacija!J252+[1]realizacija!J300+[1]realizacija!J337+[1]realizacija!J415+[1]realizacija!J458+3222311+29446</f>
        <v>288802357</v>
      </c>
      <c r="E12" s="13">
        <f t="shared" si="0"/>
        <v>1155680170</v>
      </c>
      <c r="F12" s="14">
        <f t="shared" si="1"/>
        <v>0.19993482205686799</v>
      </c>
      <c r="N12" s="18"/>
    </row>
    <row r="13" spans="1:14" ht="20.25" customHeight="1" x14ac:dyDescent="0.25">
      <c r="A13" s="20">
        <v>424</v>
      </c>
      <c r="B13" s="21" t="s">
        <v>17</v>
      </c>
      <c r="C13" s="13">
        <f>[1]realizacija!H60+[1]realizacija!H355+[1]realizacija!H434+10000000+1500000</f>
        <v>116500000</v>
      </c>
      <c r="D13" s="13">
        <f>[1]realizacija!J60+[1]realizacija!J355+[1]realizacija!J434+16394</f>
        <v>19091444</v>
      </c>
      <c r="E13" s="13">
        <f t="shared" si="0"/>
        <v>97408556</v>
      </c>
      <c r="F13" s="14">
        <f t="shared" si="1"/>
        <v>0.16387505579399142</v>
      </c>
    </row>
    <row r="14" spans="1:14" x14ac:dyDescent="0.25">
      <c r="A14" s="20">
        <v>425</v>
      </c>
      <c r="B14" s="21" t="s">
        <v>18</v>
      </c>
      <c r="C14" s="13">
        <f>[1]realizacija!H72+[1]realizacija!H129+[1]realizacija!H174+[1]realizacija!H262+[1]realizacija!H306+[1]realizacija!H366+[1]realizacija!H437+[1]realizacija!H465+99570000+111827000</f>
        <v>1123573000</v>
      </c>
      <c r="D14" s="13">
        <f>[1]realizacija!J72+[1]realizacija!J129+[1]realizacija!J174+[1]realizacija!J262+[1]realizacija!J306+[1]realizacija!J366+[1]realizacija!J437+[1]realizacija!J465+1411976+4264667</f>
        <v>525888992</v>
      </c>
      <c r="E14" s="13">
        <f>C14-D14</f>
        <v>597684008</v>
      </c>
      <c r="F14" s="14">
        <f t="shared" si="1"/>
        <v>0.46805057793307597</v>
      </c>
    </row>
    <row r="15" spans="1:14" x14ac:dyDescent="0.25">
      <c r="A15" s="20">
        <v>426</v>
      </c>
      <c r="B15" s="21" t="s">
        <v>19</v>
      </c>
      <c r="C15" s="13">
        <f>[1]realizacija!H93+[1]realizacija!H133+[1]realizacija!H184+[1]realizacija!H272+[1]realizacija!H418+[1]realizacija!H472+[1]realizacija!H440+5780000+150000</f>
        <v>545930000</v>
      </c>
      <c r="D15" s="13">
        <f>[1]realizacija!J93+[1]realizacija!J133+[1]realizacija!J184+[1]realizacija!J272+[1]realizacija!J418+[1]realizacija!J472+[1]realizacija!J440+3169987+20890</f>
        <v>222778289</v>
      </c>
      <c r="E15" s="13">
        <f t="shared" si="0"/>
        <v>323151711</v>
      </c>
      <c r="F15" s="14">
        <f t="shared" si="1"/>
        <v>0.40807116113787484</v>
      </c>
    </row>
    <row r="16" spans="1:14" x14ac:dyDescent="0.25">
      <c r="A16" s="20">
        <v>427</v>
      </c>
      <c r="B16" s="21" t="s">
        <v>20</v>
      </c>
      <c r="C16" s="13">
        <f>[1]realizacija!H100</f>
        <v>24000000</v>
      </c>
      <c r="D16" s="13">
        <f>[1]realizacija!J100</f>
        <v>6346698</v>
      </c>
      <c r="E16" s="13">
        <f t="shared" si="0"/>
        <v>17653302</v>
      </c>
      <c r="F16" s="14">
        <f t="shared" si="1"/>
        <v>0.26444574999999998</v>
      </c>
    </row>
    <row r="17" spans="1:14" ht="45" x14ac:dyDescent="0.25">
      <c r="A17" s="22">
        <v>43</v>
      </c>
      <c r="B17" s="23" t="s">
        <v>21</v>
      </c>
      <c r="C17" s="22">
        <f>SUM(C18)</f>
        <v>544500000</v>
      </c>
      <c r="D17" s="22">
        <f>SUM(D18)</f>
        <v>179041667</v>
      </c>
      <c r="E17" s="22">
        <f t="shared" si="0"/>
        <v>365458333</v>
      </c>
      <c r="F17" s="10">
        <f t="shared" si="1"/>
        <v>0.32881848852157941</v>
      </c>
      <c r="N17" s="18"/>
    </row>
    <row r="18" spans="1:14" ht="19.5" customHeight="1" x14ac:dyDescent="0.25">
      <c r="A18" s="24">
        <v>431</v>
      </c>
      <c r="B18" s="21" t="s">
        <v>22</v>
      </c>
      <c r="C18" s="25">
        <f>[1]realizacija!H208</f>
        <v>544500000</v>
      </c>
      <c r="D18" s="25">
        <f>[1]realizacija!J208</f>
        <v>179041667</v>
      </c>
      <c r="E18" s="25">
        <f t="shared" si="0"/>
        <v>365458333</v>
      </c>
      <c r="F18" s="14">
        <f t="shared" si="1"/>
        <v>0.32881848852157941</v>
      </c>
    </row>
    <row r="19" spans="1:14" ht="45" x14ac:dyDescent="0.25">
      <c r="A19" s="22">
        <v>44</v>
      </c>
      <c r="B19" s="23" t="s">
        <v>23</v>
      </c>
      <c r="C19" s="22">
        <f>C20</f>
        <v>1000000000</v>
      </c>
      <c r="D19" s="22">
        <f>D20</f>
        <v>414353838</v>
      </c>
      <c r="E19" s="22">
        <f>E20</f>
        <v>585646162</v>
      </c>
      <c r="F19" s="10">
        <f t="shared" si="1"/>
        <v>0.41435383799999997</v>
      </c>
      <c r="N19" s="26"/>
    </row>
    <row r="20" spans="1:14" x14ac:dyDescent="0.25">
      <c r="A20" s="24">
        <v>442</v>
      </c>
      <c r="B20" s="21" t="s">
        <v>24</v>
      </c>
      <c r="C20" s="25">
        <f>[1]realizacija!H218</f>
        <v>1000000000</v>
      </c>
      <c r="D20" s="25">
        <f>[1]realizacija!J218</f>
        <v>414353838</v>
      </c>
      <c r="E20" s="25">
        <f>C20-D20</f>
        <v>585646162</v>
      </c>
      <c r="F20" s="14">
        <f t="shared" si="1"/>
        <v>0.41435383799999997</v>
      </c>
      <c r="N20" s="27"/>
    </row>
    <row r="21" spans="1:14" ht="30" x14ac:dyDescent="0.25">
      <c r="A21" s="9">
        <v>46</v>
      </c>
      <c r="B21" s="9" t="s">
        <v>25</v>
      </c>
      <c r="C21" s="9">
        <f>SUM(C22:C24)</f>
        <v>404586784</v>
      </c>
      <c r="D21" s="9">
        <f>SUM(D22:D24)</f>
        <v>380644676</v>
      </c>
      <c r="E21" s="9">
        <f>SUM(E22:E24)</f>
        <v>23942108</v>
      </c>
      <c r="F21" s="10">
        <f t="shared" si="1"/>
        <v>0.94082330677415305</v>
      </c>
      <c r="N21" s="27"/>
    </row>
    <row r="22" spans="1:14" ht="30" x14ac:dyDescent="0.25">
      <c r="A22" s="13">
        <v>463</v>
      </c>
      <c r="B22" s="21" t="s">
        <v>26</v>
      </c>
      <c r="C22" s="13">
        <f>[1]realizacija!H103</f>
        <v>2600000</v>
      </c>
      <c r="D22" s="13">
        <f>[1]realizacija!J104</f>
        <v>833500</v>
      </c>
      <c r="E22" s="13">
        <f t="shared" si="0"/>
        <v>1766500</v>
      </c>
      <c r="F22" s="14">
        <f t="shared" si="1"/>
        <v>0.32057692307692309</v>
      </c>
    </row>
    <row r="23" spans="1:14" x14ac:dyDescent="0.25">
      <c r="A23" s="20">
        <v>464</v>
      </c>
      <c r="B23" s="21" t="s">
        <v>27</v>
      </c>
      <c r="C23" s="13">
        <f>[1]realizacija!H105+[1]realizacija!H278+[1]realizacija!H479</f>
        <v>158423162</v>
      </c>
      <c r="D23" s="13">
        <f>[1]realizacija!J105+[1]realizacija!J278+[1]realizacija!J479</f>
        <v>136338868</v>
      </c>
      <c r="E23" s="13">
        <f t="shared" si="0"/>
        <v>22084294</v>
      </c>
      <c r="F23" s="14">
        <f t="shared" si="1"/>
        <v>0.86059933584711557</v>
      </c>
    </row>
    <row r="24" spans="1:14" ht="30" x14ac:dyDescent="0.25">
      <c r="A24" s="20">
        <v>465</v>
      </c>
      <c r="B24" s="21" t="s">
        <v>28</v>
      </c>
      <c r="C24" s="13">
        <f>[1]realizacija!H112+[1]realizacija!H211+[1]realizacija!H286+[1]realizacija!H383+[1]realizacija!H396+41693311</f>
        <v>243563622</v>
      </c>
      <c r="D24" s="13">
        <f>[1]realizacija!J112+[1]realizacija!J211+[1]realizacija!J286+[1]realizacija!J383+[1]realizacija!J396+41602597</f>
        <v>243472308</v>
      </c>
      <c r="E24" s="13">
        <f>C24-D24</f>
        <v>91314</v>
      </c>
      <c r="F24" s="14">
        <f t="shared" si="1"/>
        <v>0.99962509179634385</v>
      </c>
      <c r="H24" s="16"/>
    </row>
    <row r="25" spans="1:14" x14ac:dyDescent="0.25">
      <c r="A25" s="9">
        <v>48</v>
      </c>
      <c r="B25" s="9" t="s">
        <v>29</v>
      </c>
      <c r="C25" s="9">
        <f>SUM(C26:C28)</f>
        <v>9138076621</v>
      </c>
      <c r="D25" s="9">
        <f>SUM(D26:D28)</f>
        <v>2319545367</v>
      </c>
      <c r="E25" s="9">
        <f t="shared" si="0"/>
        <v>6818531254</v>
      </c>
      <c r="F25" s="10">
        <f t="shared" si="1"/>
        <v>0.25383299606719284</v>
      </c>
    </row>
    <row r="26" spans="1:14" ht="30" x14ac:dyDescent="0.25">
      <c r="A26" s="28">
        <v>480</v>
      </c>
      <c r="B26" s="21" t="s">
        <v>30</v>
      </c>
      <c r="C26" s="13">
        <f>[1]realizacija!H197+[1]realizacija!H389+353593290+500000000+600000000</f>
        <v>7571376621</v>
      </c>
      <c r="D26" s="13">
        <f>[1]realizacija!J197+[1]realizacija!J389</f>
        <v>2307669330</v>
      </c>
      <c r="E26" s="13">
        <f>C26-D26</f>
        <v>5263707291</v>
      </c>
      <c r="F26" s="14">
        <f t="shared" si="1"/>
        <v>0.30478860655266299</v>
      </c>
    </row>
    <row r="27" spans="1:14" x14ac:dyDescent="0.25">
      <c r="A27" s="17">
        <v>482</v>
      </c>
      <c r="B27" s="12" t="s">
        <v>31</v>
      </c>
      <c r="C27" s="13">
        <f>[1]realizacija!H448+425000000+990000000</f>
        <v>1565000000</v>
      </c>
      <c r="D27" s="13">
        <f>[1]realizacija!J448</f>
        <v>11179365</v>
      </c>
      <c r="E27" s="13">
        <f t="shared" si="0"/>
        <v>1553820635</v>
      </c>
      <c r="F27" s="14">
        <f t="shared" si="1"/>
        <v>7.1433642172523959E-3</v>
      </c>
    </row>
    <row r="28" spans="1:14" x14ac:dyDescent="0.25">
      <c r="A28" s="17">
        <v>483</v>
      </c>
      <c r="B28" s="12" t="s">
        <v>32</v>
      </c>
      <c r="C28" s="13">
        <f>[1]realizacija!H203</f>
        <v>1700000</v>
      </c>
      <c r="D28" s="13">
        <f>[1]realizacija!J203</f>
        <v>696672</v>
      </c>
      <c r="E28" s="13"/>
      <c r="F28" s="14"/>
    </row>
    <row r="29" spans="1:14" s="33" customFormat="1" x14ac:dyDescent="0.25">
      <c r="A29" s="29"/>
      <c r="B29" s="30" t="s">
        <v>33</v>
      </c>
      <c r="C29" s="31">
        <f>C3+C7+C9+C17+C19+C21+C25</f>
        <v>22169000000</v>
      </c>
      <c r="D29" s="31">
        <f>D3+D7+D9+D17+D19+D21+D25</f>
        <v>7378842296</v>
      </c>
      <c r="E29" s="31">
        <f>E3+E7+E9+E17+E19+E21+E25</f>
        <v>14650844305</v>
      </c>
      <c r="F29" s="32">
        <f t="shared" si="1"/>
        <v>0.33284506725607832</v>
      </c>
    </row>
    <row r="30" spans="1:14" x14ac:dyDescent="0.25">
      <c r="A30" s="56"/>
      <c r="B30" s="56"/>
      <c r="C30" s="56"/>
      <c r="D30" s="56"/>
      <c r="E30" s="56"/>
      <c r="F30" s="56"/>
    </row>
    <row r="31" spans="1:14" x14ac:dyDescent="0.25">
      <c r="A31" s="34">
        <v>40</v>
      </c>
      <c r="B31" s="35" t="s">
        <v>7</v>
      </c>
      <c r="C31" s="36">
        <f>C3</f>
        <v>6713424000</v>
      </c>
      <c r="D31" s="36">
        <f>D3</f>
        <v>2564334769</v>
      </c>
      <c r="E31" s="36">
        <f t="shared" ref="E31:E37" si="2">C31-D31</f>
        <v>4149089231</v>
      </c>
      <c r="F31" s="37">
        <f t="shared" ref="F31:F37" si="3">D31/C31</f>
        <v>0.38197122198746869</v>
      </c>
    </row>
    <row r="32" spans="1:14" ht="30" x14ac:dyDescent="0.25">
      <c r="A32" s="38">
        <v>41</v>
      </c>
      <c r="B32" s="39" t="s">
        <v>11</v>
      </c>
      <c r="C32" s="40">
        <f>C7</f>
        <v>141030068</v>
      </c>
      <c r="D32" s="40">
        <f>D7</f>
        <v>0</v>
      </c>
      <c r="E32" s="40">
        <f>E7</f>
        <v>1716669</v>
      </c>
      <c r="F32" s="41">
        <f t="shared" si="3"/>
        <v>0</v>
      </c>
    </row>
    <row r="33" spans="1:8" x14ac:dyDescent="0.25">
      <c r="A33" s="38">
        <v>42</v>
      </c>
      <c r="B33" s="39" t="s">
        <v>13</v>
      </c>
      <c r="C33" s="42">
        <f>C9</f>
        <v>4227382527</v>
      </c>
      <c r="D33" s="42">
        <f>D9</f>
        <v>1520921979</v>
      </c>
      <c r="E33" s="40">
        <f t="shared" si="2"/>
        <v>2706460548</v>
      </c>
      <c r="F33" s="41">
        <f t="shared" si="3"/>
        <v>0.35977865009517745</v>
      </c>
    </row>
    <row r="34" spans="1:8" ht="24.75" customHeight="1" x14ac:dyDescent="0.25">
      <c r="A34" s="43">
        <v>43</v>
      </c>
      <c r="B34" s="39" t="s">
        <v>21</v>
      </c>
      <c r="C34" s="42">
        <f>C17</f>
        <v>544500000</v>
      </c>
      <c r="D34" s="42">
        <f>D17</f>
        <v>179041667</v>
      </c>
      <c r="E34" s="40">
        <f t="shared" si="2"/>
        <v>365458333</v>
      </c>
      <c r="F34" s="41">
        <f t="shared" si="3"/>
        <v>0.32881848852157941</v>
      </c>
    </row>
    <row r="35" spans="1:8" ht="29.25" customHeight="1" x14ac:dyDescent="0.25">
      <c r="A35" s="43">
        <v>44</v>
      </c>
      <c r="B35" s="39" t="s">
        <v>34</v>
      </c>
      <c r="C35" s="42">
        <f>C20</f>
        <v>1000000000</v>
      </c>
      <c r="D35" s="42">
        <f>D19</f>
        <v>414353838</v>
      </c>
      <c r="E35" s="40">
        <f t="shared" si="2"/>
        <v>585646162</v>
      </c>
      <c r="F35" s="41">
        <f t="shared" si="3"/>
        <v>0.41435383799999997</v>
      </c>
    </row>
    <row r="36" spans="1:8" ht="30" x14ac:dyDescent="0.25">
      <c r="A36" s="43">
        <v>46</v>
      </c>
      <c r="B36" s="44" t="s">
        <v>25</v>
      </c>
      <c r="C36" s="42">
        <f>C21</f>
        <v>404586784</v>
      </c>
      <c r="D36" s="42">
        <f>D21</f>
        <v>380644676</v>
      </c>
      <c r="E36" s="42">
        <f>E21</f>
        <v>23942108</v>
      </c>
      <c r="F36" s="41">
        <f t="shared" si="3"/>
        <v>0.94082330677415305</v>
      </c>
    </row>
    <row r="37" spans="1:8" x14ac:dyDescent="0.25">
      <c r="A37" s="45">
        <v>48</v>
      </c>
      <c r="B37" s="46" t="s">
        <v>29</v>
      </c>
      <c r="C37" s="47">
        <f>C25</f>
        <v>9138076621</v>
      </c>
      <c r="D37" s="47">
        <f>D25</f>
        <v>2319545367</v>
      </c>
      <c r="E37" s="48">
        <f t="shared" si="2"/>
        <v>6818531254</v>
      </c>
      <c r="F37" s="49">
        <f t="shared" si="3"/>
        <v>0.25383299606719284</v>
      </c>
    </row>
    <row r="38" spans="1:8" s="33" customFormat="1" x14ac:dyDescent="0.25">
      <c r="A38" s="57" t="s">
        <v>33</v>
      </c>
      <c r="B38" s="58"/>
      <c r="C38" s="50">
        <f>SUM(C31:C37)</f>
        <v>22169000000</v>
      </c>
      <c r="D38" s="50">
        <f>SUM(D31:D37)</f>
        <v>7378842296</v>
      </c>
      <c r="E38" s="50">
        <f>SUM(E31:E37)</f>
        <v>14650844305</v>
      </c>
      <c r="F38" s="51">
        <f>D38/C38</f>
        <v>0.33284506725607832</v>
      </c>
      <c r="H38" s="52"/>
    </row>
    <row r="39" spans="1:8" x14ac:dyDescent="0.25">
      <c r="C39" s="16"/>
      <c r="D39" s="16"/>
      <c r="E39" s="16"/>
    </row>
    <row r="40" spans="1:8" x14ac:dyDescent="0.25">
      <c r="C40" s="52"/>
      <c r="D40" s="16"/>
      <c r="E40" s="16"/>
    </row>
    <row r="41" spans="1:8" x14ac:dyDescent="0.25">
      <c r="C41" s="16"/>
      <c r="D41" s="16"/>
      <c r="E41" s="16"/>
    </row>
    <row r="42" spans="1:8" x14ac:dyDescent="0.25">
      <c r="C42" s="16"/>
      <c r="D42" s="16"/>
      <c r="E42" s="16"/>
    </row>
    <row r="43" spans="1:8" x14ac:dyDescent="0.25">
      <c r="C43" s="16"/>
      <c r="D43" s="16"/>
      <c r="E43" s="16"/>
    </row>
    <row r="44" spans="1:8" x14ac:dyDescent="0.25">
      <c r="C44" s="16"/>
      <c r="D44" s="16"/>
      <c r="E44" s="16"/>
    </row>
    <row r="45" spans="1:8" x14ac:dyDescent="0.25">
      <c r="C45" s="16"/>
      <c r="D45" s="16"/>
      <c r="E45" s="16"/>
    </row>
    <row r="46" spans="1:8" x14ac:dyDescent="0.25">
      <c r="C46" s="16"/>
      <c r="D46" s="16"/>
      <c r="E46" s="16"/>
    </row>
    <row r="47" spans="1:8" x14ac:dyDescent="0.25">
      <c r="C47" s="16"/>
      <c r="D47" s="16"/>
      <c r="E47" s="16"/>
    </row>
    <row r="48" spans="1:8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4"/>
      <c r="D134" s="54"/>
    </row>
    <row r="135" spans="3:5" x14ac:dyDescent="0.25">
      <c r="C135" s="54"/>
      <c r="D135" s="54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МО, заклучно со 31.05.2026 година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Real.na vk.budzet na MO, 31.05.</vt:lpstr>
      <vt:lpstr>Sheet1</vt:lpstr>
      <vt:lpstr>'Real.na vk.budzet na MO, 31.05.'!Print_Area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2026-06-09T09:08:07Z</dcterms:modified>
</cp:coreProperties>
</file>