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5" i="1"/>
  <c r="F45" s="1"/>
  <c r="E44"/>
  <c r="F44" s="1"/>
  <c r="E43"/>
  <c r="F43" s="1"/>
  <c r="E41"/>
  <c r="E40" s="1"/>
  <c r="E39"/>
  <c r="E38" s="1"/>
  <c r="E37"/>
  <c r="E36" s="1"/>
  <c r="E35"/>
  <c r="E33" s="1"/>
  <c r="E34"/>
  <c r="E32"/>
  <c r="F32" s="1"/>
  <c r="E30"/>
  <c r="E28"/>
  <c r="E27"/>
  <c r="F27" s="1"/>
  <c r="E26"/>
  <c r="E25"/>
  <c r="F25" s="1"/>
  <c r="E24"/>
  <c r="E22"/>
  <c r="E21" s="1"/>
  <c r="E20"/>
  <c r="E19" s="1"/>
  <c r="E69"/>
  <c r="F69" s="1"/>
  <c r="E68"/>
  <c r="E67"/>
  <c r="E66"/>
  <c r="E65"/>
  <c r="E64"/>
  <c r="E63"/>
  <c r="E62"/>
  <c r="E61"/>
  <c r="E60"/>
  <c r="E59"/>
  <c r="F59" s="1"/>
  <c r="E58"/>
  <c r="E57"/>
  <c r="E55"/>
  <c r="E54"/>
  <c r="E53"/>
  <c r="E52"/>
  <c r="F52" s="1"/>
  <c r="E51"/>
  <c r="F51" s="1"/>
  <c r="E50"/>
  <c r="E49"/>
  <c r="F49" s="1"/>
  <c r="E48"/>
  <c r="E47"/>
  <c r="E18"/>
  <c r="E17"/>
  <c r="F17" s="1"/>
  <c r="E16"/>
  <c r="F16" s="1"/>
  <c r="E15"/>
  <c r="E14"/>
  <c r="F14" s="1"/>
  <c r="E13"/>
  <c r="F13" s="1"/>
  <c r="E12"/>
  <c r="F12" s="1"/>
  <c r="E11"/>
  <c r="E10"/>
  <c r="E9"/>
  <c r="E8"/>
  <c r="F8" s="1"/>
  <c r="E7"/>
  <c r="E6"/>
  <c r="E5"/>
  <c r="E4"/>
  <c r="F68"/>
  <c r="F67"/>
  <c r="F66"/>
  <c r="E42"/>
  <c r="D42"/>
  <c r="E31"/>
  <c r="E29"/>
  <c r="F41"/>
  <c r="F37"/>
  <c r="F30"/>
  <c r="F24"/>
  <c r="F20"/>
  <c r="F7"/>
  <c r="F6"/>
  <c r="F5"/>
  <c r="D56"/>
  <c r="D46"/>
  <c r="D40"/>
  <c r="D2" s="1"/>
  <c r="D38"/>
  <c r="D36"/>
  <c r="D33"/>
  <c r="D31"/>
  <c r="D29"/>
  <c r="D23"/>
  <c r="D21"/>
  <c r="D19"/>
  <c r="D3"/>
  <c r="F4"/>
  <c r="F9"/>
  <c r="F10"/>
  <c r="F11"/>
  <c r="F15"/>
  <c r="F18"/>
  <c r="F26"/>
  <c r="F28"/>
  <c r="F34"/>
  <c r="F35"/>
  <c r="F47"/>
  <c r="F48"/>
  <c r="F50"/>
  <c r="F53"/>
  <c r="F54"/>
  <c r="F55"/>
  <c r="F57"/>
  <c r="F58"/>
  <c r="F60"/>
  <c r="F61"/>
  <c r="F62"/>
  <c r="F63"/>
  <c r="F64"/>
  <c r="F65"/>
  <c r="F39" l="1"/>
  <c r="E23"/>
  <c r="F22"/>
  <c r="E56"/>
  <c r="E46"/>
  <c r="F23"/>
  <c r="F36"/>
  <c r="F56"/>
  <c r="F21"/>
  <c r="F42"/>
  <c r="F29"/>
  <c r="F33"/>
  <c r="F19"/>
  <c r="E3"/>
  <c r="F46"/>
  <c r="F40"/>
  <c r="F38"/>
  <c r="F31"/>
  <c r="E2" l="1"/>
  <c r="F2" s="1"/>
  <c r="F3"/>
</calcChain>
</file>

<file path=xl/sharedStrings.xml><?xml version="1.0" encoding="utf-8"?>
<sst xmlns="http://schemas.openxmlformats.org/spreadsheetml/2006/main" count="149" uniqueCount="75">
  <si>
    <t>Р.бр</t>
  </si>
  <si>
    <t xml:space="preserve">Опис на деловите на буџетот </t>
  </si>
  <si>
    <t>% на реализација</t>
  </si>
  <si>
    <t>Потпрограма - Aдминистрација</t>
  </si>
  <si>
    <t xml:space="preserve">Основни плати </t>
  </si>
  <si>
    <t>Придонеси за социјално осигурување</t>
  </si>
  <si>
    <t>Патни и дневни расходи</t>
  </si>
  <si>
    <t>Комунални услуги, греење, комуникација и транспорт</t>
  </si>
  <si>
    <t>Материјали и ситен инвентар</t>
  </si>
  <si>
    <t>Поправки и тековно одржување</t>
  </si>
  <si>
    <t>Договорни услуги</t>
  </si>
  <si>
    <t>Други тековни расходи</t>
  </si>
  <si>
    <t>Купување на опрема и машини</t>
  </si>
  <si>
    <t>Вложувања и нефинансиски средства</t>
  </si>
  <si>
    <t>Разни трансфери</t>
  </si>
  <si>
    <t>Основни плати</t>
  </si>
  <si>
    <t>Привремени вработувања</t>
  </si>
  <si>
    <t>Купување на мебел</t>
  </si>
  <si>
    <t>Потпрограма - Информатичка поддршка на Владата</t>
  </si>
  <si>
    <t>Потпрограма - економска промоција</t>
  </si>
  <si>
    <t>Д4</t>
  </si>
  <si>
    <t>Д5</t>
  </si>
  <si>
    <t>Потпрограма - Привлекување на Директни странски инвестиции</t>
  </si>
  <si>
    <t>Потпрограма - Унапредување на деловни активности</t>
  </si>
  <si>
    <t>Д7</t>
  </si>
  <si>
    <t>Д9</t>
  </si>
  <si>
    <t>Капитални дотации до ЕЛС</t>
  </si>
  <si>
    <t>Потпрограма - Фонд за иновации</t>
  </si>
  <si>
    <t>Програма/ставка</t>
  </si>
  <si>
    <t>2</t>
  </si>
  <si>
    <t>Потпрограма - Иселеништво</t>
  </si>
  <si>
    <t>Потпрограма - Поддршка за печатење и дистрибуција на печатени медиуми</t>
  </si>
  <si>
    <t>Д8</t>
  </si>
  <si>
    <t>Потпрограма - Унапредување на локална и регионална конкурентност во областа на туризмот</t>
  </si>
  <si>
    <t>1</t>
  </si>
  <si>
    <t>Надоместоци</t>
  </si>
  <si>
    <t>Потпрограма - Финансиска поддршка на инвестиции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</si>
  <si>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</si>
  <si>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</si>
  <si>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</si>
  <si>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</si>
  <si>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</si>
  <si>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</si>
  <si>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</si>
  <si>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</si>
  <si>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</si>
  <si>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</si>
  <si>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Потпрограма - Комитет за истрага на воздухопловни несреќи и сериозни инциденти </t>
  </si>
  <si>
    <t>1.1</t>
  </si>
  <si>
    <t>1.3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</si>
  <si>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</si>
  <si>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</si>
  <si>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</si>
  <si>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</si>
  <si>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</si>
  <si>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</si>
  <si>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</si>
  <si>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</si>
  <si>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</si>
  <si>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</si>
  <si>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13</t>
  </si>
  <si>
    <t>Буџет за период 01.01.2019-30.06.2019</t>
  </si>
  <si>
    <t>Буџет 2019</t>
  </si>
  <si>
    <t>Реализација на буџет 01.01-30.06.2019</t>
  </si>
  <si>
    <t>Трансфери до НВО</t>
  </si>
  <si>
    <t>Други нефинансиски средства</t>
  </si>
  <si>
    <t>14</t>
  </si>
  <si>
    <t>15</t>
  </si>
  <si>
    <t>Други градежни објекти</t>
  </si>
  <si>
    <t>Потпрограма - Реформа на јавната администрација</t>
  </si>
  <si>
    <t>К6</t>
  </si>
  <si>
    <t>Потпрограма - Програма за намалување на аерозагадувањето</t>
  </si>
  <si>
    <t>С4</t>
  </si>
  <si>
    <t>1.15</t>
  </si>
  <si>
    <t>Градежни објекти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</si>
</sst>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theme="1"/>
      <name val="StobiSerif"/>
      <family val="3"/>
    </font>
    <font>
      <sz val="10"/>
      <color theme="1"/>
      <name val="StobiSerif"/>
      <family val="3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0" fillId="0" borderId="0" xfId="0" applyNumberFormat="1" applyAlignment="1"/>
    <xf numFmtId="49" fontId="0" fillId="0" borderId="0" xfId="0" applyNumberFormat="1"/>
    <xf numFmtId="0" fontId="0" fillId="0" borderId="0" xfId="0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0" fontId="1" fillId="4" borderId="5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right" vertical="center" wrapText="1"/>
    </xf>
    <xf numFmtId="10" fontId="1" fillId="3" borderId="5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0" fontId="1" fillId="0" borderId="9" xfId="0" applyNumberFormat="1" applyFont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10" fontId="1" fillId="0" borderId="11" xfId="0" applyNumberFormat="1" applyFont="1" applyBorder="1" applyAlignment="1">
      <alignment horizontal="right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right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0" fontId="1" fillId="0" borderId="15" xfId="0" applyNumberFormat="1" applyFont="1" applyBorder="1" applyAlignment="1">
      <alignment horizontal="right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10" fontId="1" fillId="0" borderId="18" xfId="0" applyNumberFormat="1" applyFont="1" applyBorder="1" applyAlignment="1">
      <alignment horizontal="right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right" vertical="center" wrapText="1"/>
    </xf>
    <xf numFmtId="10" fontId="1" fillId="0" borderId="2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workbookViewId="0">
      <selection activeCell="I4" sqref="I4"/>
    </sheetView>
  </sheetViews>
  <sheetFormatPr defaultRowHeight="15"/>
  <cols>
    <col min="1" max="1" width="5.85546875" style="9" customWidth="1"/>
    <col min="2" max="2" width="38.85546875" customWidth="1"/>
    <col min="3" max="3" width="11.140625" style="10" customWidth="1"/>
    <col min="4" max="4" width="15.5703125" customWidth="1"/>
    <col min="5" max="5" width="15.7109375" customWidth="1"/>
    <col min="6" max="6" width="12.85546875" style="8" customWidth="1"/>
    <col min="7" max="7" width="12.7109375" bestFit="1" customWidth="1"/>
  </cols>
  <sheetData>
    <row r="1" spans="1:6" s="1" customFormat="1" ht="48.75" customHeight="1" thickBot="1">
      <c r="A1" s="11" t="s">
        <v>0</v>
      </c>
      <c r="B1" s="12" t="s">
        <v>1</v>
      </c>
      <c r="C1" s="12" t="s">
        <v>28</v>
      </c>
      <c r="D1" s="12" t="s">
        <v>62</v>
      </c>
      <c r="E1" s="12" t="s">
        <v>63</v>
      </c>
      <c r="F1" s="13" t="s">
        <v>2</v>
      </c>
    </row>
    <row r="2" spans="1:6" s="1" customFormat="1" ht="45" customHeight="1" thickBot="1">
      <c r="A2" s="14" t="s">
        <v>34</v>
      </c>
      <c r="B2" s="15" t="s">
        <v>61</v>
      </c>
      <c r="C2" s="16"/>
      <c r="D2" s="17">
        <f>D3+D19+D21+D23+D29+D31+D33+D36+D38+D40+D46+D56+D42</f>
        <v>5814744000</v>
      </c>
      <c r="E2" s="17">
        <f>E3+E19+E21+E23+E29+E31+E33+E36+E38+E40+E46+E56+E42</f>
        <v>832499942</v>
      </c>
      <c r="F2" s="18">
        <f t="shared" ref="F2:F69" si="0">E2/D2</f>
        <v>0.14317052341427242</v>
      </c>
    </row>
    <row r="3" spans="1:6" s="1" customFormat="1" ht="45" customHeight="1" thickBot="1">
      <c r="A3" s="14" t="s">
        <v>48</v>
      </c>
      <c r="B3" s="15" t="s">
        <v>3</v>
      </c>
      <c r="C3" s="22">
        <v>10</v>
      </c>
      <c r="D3" s="17">
        <f>SUM(D4:D18)</f>
        <v>2560445000</v>
      </c>
      <c r="E3" s="17">
        <f>SUM(E4:E18)</f>
        <v>203642382</v>
      </c>
      <c r="F3" s="18">
        <f t="shared" si="0"/>
        <v>7.9533980226093509E-2</v>
      </c>
    </row>
    <row r="4" spans="1:6" s="1" customFormat="1">
      <c r="A4" s="32" t="s">
        <v>34</v>
      </c>
      <c r="B4" s="19" t="s">
        <v>4</v>
      </c>
      <c r="C4" s="20">
        <v>401</v>
      </c>
      <c r="D4" s="21">
        <v>158411000</v>
      </c>
      <c r="E4" s="21">
        <f>78599299</f>
        <v>78599299</v>
      </c>
      <c r="F4" s="33">
        <f t="shared" si="0"/>
        <v>0.49617323923212403</v>
      </c>
    </row>
    <row r="5" spans="1:6" s="1" customFormat="1">
      <c r="A5" s="34" t="s">
        <v>29</v>
      </c>
      <c r="B5" s="2" t="s">
        <v>5</v>
      </c>
      <c r="C5" s="7">
        <v>402</v>
      </c>
      <c r="D5" s="4">
        <v>59718000</v>
      </c>
      <c r="E5" s="4">
        <f>29403825</f>
        <v>29403825</v>
      </c>
      <c r="F5" s="35">
        <f t="shared" si="0"/>
        <v>0.49237792625339094</v>
      </c>
    </row>
    <row r="6" spans="1:6" s="1" customFormat="1">
      <c r="A6" s="34" t="s">
        <v>37</v>
      </c>
      <c r="B6" s="2" t="s">
        <v>35</v>
      </c>
      <c r="C6" s="7">
        <v>404</v>
      </c>
      <c r="D6" s="4">
        <v>100000</v>
      </c>
      <c r="E6" s="4">
        <f>37151</f>
        <v>37151</v>
      </c>
      <c r="F6" s="35">
        <f t="shared" si="0"/>
        <v>0.37151000000000001</v>
      </c>
    </row>
    <row r="7" spans="1:6" s="1" customFormat="1">
      <c r="A7" s="34" t="s">
        <v>38</v>
      </c>
      <c r="B7" s="2" t="s">
        <v>6</v>
      </c>
      <c r="C7" s="7">
        <v>420</v>
      </c>
      <c r="D7" s="4">
        <v>34300000</v>
      </c>
      <c r="E7" s="4">
        <f>14033902</f>
        <v>14033902</v>
      </c>
      <c r="F7" s="35">
        <f t="shared" si="0"/>
        <v>0.40915166180758017</v>
      </c>
    </row>
    <row r="8" spans="1:6" s="1" customFormat="1" ht="30">
      <c r="A8" s="34" t="s">
        <v>39</v>
      </c>
      <c r="B8" s="2" t="s">
        <v>7</v>
      </c>
      <c r="C8" s="7">
        <v>421</v>
      </c>
      <c r="D8" s="4">
        <v>635000</v>
      </c>
      <c r="E8" s="4">
        <f>260457</f>
        <v>260457</v>
      </c>
      <c r="F8" s="35">
        <f t="shared" si="0"/>
        <v>0.41016850393700788</v>
      </c>
    </row>
    <row r="9" spans="1:6" s="1" customFormat="1">
      <c r="A9" s="36" t="s">
        <v>40</v>
      </c>
      <c r="B9" s="3" t="s">
        <v>8</v>
      </c>
      <c r="C9" s="6">
        <v>423</v>
      </c>
      <c r="D9" s="5">
        <v>3500000</v>
      </c>
      <c r="E9" s="5">
        <f>1424166</f>
        <v>1424166</v>
      </c>
      <c r="F9" s="35">
        <f t="shared" si="0"/>
        <v>0.40690457142857145</v>
      </c>
    </row>
    <row r="10" spans="1:6" s="1" customFormat="1">
      <c r="A10" s="36" t="s">
        <v>41</v>
      </c>
      <c r="B10" s="3" t="s">
        <v>10</v>
      </c>
      <c r="C10" s="6">
        <v>425</v>
      </c>
      <c r="D10" s="5">
        <v>136015000</v>
      </c>
      <c r="E10" s="5">
        <f>30328511</f>
        <v>30328511</v>
      </c>
      <c r="F10" s="35">
        <f t="shared" si="0"/>
        <v>0.2229791640627872</v>
      </c>
    </row>
    <row r="11" spans="1:6" s="1" customFormat="1">
      <c r="A11" s="36" t="s">
        <v>42</v>
      </c>
      <c r="B11" s="3" t="s">
        <v>11</v>
      </c>
      <c r="C11" s="6">
        <v>426</v>
      </c>
      <c r="D11" s="5">
        <v>21303000</v>
      </c>
      <c r="E11" s="5">
        <f>7467555</f>
        <v>7467555</v>
      </c>
      <c r="F11" s="35">
        <f t="shared" si="0"/>
        <v>0.35054006477960853</v>
      </c>
    </row>
    <row r="12" spans="1:6" s="1" customFormat="1">
      <c r="A12" s="36" t="s">
        <v>43</v>
      </c>
      <c r="B12" s="3" t="s">
        <v>16</v>
      </c>
      <c r="C12" s="6">
        <v>427</v>
      </c>
      <c r="D12" s="5">
        <v>9440000</v>
      </c>
      <c r="E12" s="5">
        <f>4411406</f>
        <v>4411406</v>
      </c>
      <c r="F12" s="35">
        <f t="shared" si="0"/>
        <v>0.46730995762711863</v>
      </c>
    </row>
    <row r="13" spans="1:6" s="1" customFormat="1">
      <c r="A13" s="36" t="s">
        <v>44</v>
      </c>
      <c r="B13" s="3" t="s">
        <v>64</v>
      </c>
      <c r="C13" s="6">
        <v>463</v>
      </c>
      <c r="D13" s="5">
        <v>11681000</v>
      </c>
      <c r="E13" s="5">
        <f>0</f>
        <v>0</v>
      </c>
      <c r="F13" s="35">
        <f t="shared" si="0"/>
        <v>0</v>
      </c>
    </row>
    <row r="14" spans="1:6" s="1" customFormat="1">
      <c r="A14" s="36" t="s">
        <v>45</v>
      </c>
      <c r="B14" s="3" t="s">
        <v>14</v>
      </c>
      <c r="C14" s="6">
        <v>464</v>
      </c>
      <c r="D14" s="5">
        <v>14000000</v>
      </c>
      <c r="E14" s="5">
        <f>8431954</f>
        <v>8431954</v>
      </c>
      <c r="F14" s="35">
        <f t="shared" si="0"/>
        <v>0.60228242857142855</v>
      </c>
    </row>
    <row r="15" spans="1:6" s="1" customFormat="1">
      <c r="A15" s="36" t="s">
        <v>46</v>
      </c>
      <c r="B15" s="3" t="s">
        <v>12</v>
      </c>
      <c r="C15" s="6">
        <v>480</v>
      </c>
      <c r="D15" s="5">
        <v>7645000</v>
      </c>
      <c r="E15" s="5">
        <f>0</f>
        <v>0</v>
      </c>
      <c r="F15" s="35">
        <f t="shared" si="0"/>
        <v>0</v>
      </c>
    </row>
    <row r="16" spans="1:6" s="1" customFormat="1">
      <c r="A16" s="37" t="s">
        <v>60</v>
      </c>
      <c r="B16" s="23" t="s">
        <v>17</v>
      </c>
      <c r="C16" s="24">
        <v>483</v>
      </c>
      <c r="D16" s="25">
        <v>2800000</v>
      </c>
      <c r="E16" s="25">
        <f>0</f>
        <v>0</v>
      </c>
      <c r="F16" s="38">
        <f t="shared" si="0"/>
        <v>0</v>
      </c>
    </row>
    <row r="17" spans="1:6" s="1" customFormat="1">
      <c r="A17" s="37" t="s">
        <v>66</v>
      </c>
      <c r="B17" s="23" t="s">
        <v>65</v>
      </c>
      <c r="C17" s="24">
        <v>485</v>
      </c>
      <c r="D17" s="25">
        <v>2020000000</v>
      </c>
      <c r="E17" s="25">
        <f>0</f>
        <v>0</v>
      </c>
      <c r="F17" s="38">
        <f t="shared" si="0"/>
        <v>0</v>
      </c>
    </row>
    <row r="18" spans="1:6" s="1" customFormat="1" ht="15.75" thickBot="1">
      <c r="A18" s="37" t="s">
        <v>67</v>
      </c>
      <c r="B18" s="23" t="s">
        <v>26</v>
      </c>
      <c r="C18" s="24">
        <v>488</v>
      </c>
      <c r="D18" s="25">
        <v>80897000</v>
      </c>
      <c r="E18" s="25">
        <f>29244156</f>
        <v>29244156</v>
      </c>
      <c r="F18" s="38">
        <f t="shared" si="0"/>
        <v>0.36149864642693796</v>
      </c>
    </row>
    <row r="19" spans="1:6" s="1" customFormat="1" ht="45" customHeight="1" thickBot="1">
      <c r="A19" s="14" t="s">
        <v>49</v>
      </c>
      <c r="B19" s="15" t="s">
        <v>30</v>
      </c>
      <c r="C19" s="22">
        <v>14</v>
      </c>
      <c r="D19" s="17">
        <f>SUM(D20)</f>
        <v>6000000</v>
      </c>
      <c r="E19" s="17">
        <f>SUM(E20)</f>
        <v>0</v>
      </c>
      <c r="F19" s="18">
        <f t="shared" ref="F19:F22" si="1">E19/D19</f>
        <v>0</v>
      </c>
    </row>
    <row r="20" spans="1:6" s="1" customFormat="1" ht="15.75" thickBot="1">
      <c r="A20" s="41" t="s">
        <v>34</v>
      </c>
      <c r="B20" s="29" t="s">
        <v>14</v>
      </c>
      <c r="C20" s="30">
        <v>464</v>
      </c>
      <c r="D20" s="31">
        <v>6000000</v>
      </c>
      <c r="E20" s="31">
        <f>0</f>
        <v>0</v>
      </c>
      <c r="F20" s="38">
        <f t="shared" si="1"/>
        <v>0</v>
      </c>
    </row>
    <row r="21" spans="1:6" s="1" customFormat="1" ht="45" customHeight="1" thickBot="1">
      <c r="A21" s="14" t="s">
        <v>50</v>
      </c>
      <c r="B21" s="15" t="s">
        <v>31</v>
      </c>
      <c r="C21" s="22">
        <v>16</v>
      </c>
      <c r="D21" s="17">
        <f>SUM(D22)</f>
        <v>44000000</v>
      </c>
      <c r="E21" s="17">
        <f>SUM(E22)</f>
        <v>0</v>
      </c>
      <c r="F21" s="18">
        <f t="shared" si="1"/>
        <v>0</v>
      </c>
    </row>
    <row r="22" spans="1:6" s="1" customFormat="1" ht="15.75" thickBot="1">
      <c r="A22" s="39" t="s">
        <v>34</v>
      </c>
      <c r="B22" s="26" t="s">
        <v>10</v>
      </c>
      <c r="C22" s="27">
        <v>425</v>
      </c>
      <c r="D22" s="28">
        <v>44000000</v>
      </c>
      <c r="E22" s="28">
        <f>0</f>
        <v>0</v>
      </c>
      <c r="F22" s="40">
        <f t="shared" si="1"/>
        <v>0</v>
      </c>
    </row>
    <row r="23" spans="1:6" s="1" customFormat="1" ht="45" customHeight="1" thickBot="1">
      <c r="A23" s="14" t="s">
        <v>51</v>
      </c>
      <c r="B23" s="15" t="s">
        <v>18</v>
      </c>
      <c r="C23" s="22">
        <v>30</v>
      </c>
      <c r="D23" s="17">
        <f>SUM(D24:D28)</f>
        <v>59995000</v>
      </c>
      <c r="E23" s="17">
        <f>SUM(E24:E28)</f>
        <v>14358754</v>
      </c>
      <c r="F23" s="18">
        <f t="shared" si="0"/>
        <v>0.23933251104258688</v>
      </c>
    </row>
    <row r="24" spans="1:6" s="1" customFormat="1" ht="30">
      <c r="A24" s="32" t="s">
        <v>34</v>
      </c>
      <c r="B24" s="19" t="s">
        <v>7</v>
      </c>
      <c r="C24" s="20">
        <v>421</v>
      </c>
      <c r="D24" s="21">
        <v>115000</v>
      </c>
      <c r="E24" s="21">
        <f>56950</f>
        <v>56950</v>
      </c>
      <c r="F24" s="33">
        <f t="shared" si="0"/>
        <v>0.49521739130434783</v>
      </c>
    </row>
    <row r="25" spans="1:6" s="1" customFormat="1">
      <c r="A25" s="34" t="s">
        <v>29</v>
      </c>
      <c r="B25" s="2" t="s">
        <v>10</v>
      </c>
      <c r="C25" s="7">
        <v>425</v>
      </c>
      <c r="D25" s="4">
        <v>5000000</v>
      </c>
      <c r="E25" s="4">
        <f>1824605</f>
        <v>1824605</v>
      </c>
      <c r="F25" s="35">
        <f t="shared" si="0"/>
        <v>0.364921</v>
      </c>
    </row>
    <row r="26" spans="1:6" s="1" customFormat="1">
      <c r="A26" s="34" t="s">
        <v>37</v>
      </c>
      <c r="B26" s="2" t="s">
        <v>12</v>
      </c>
      <c r="C26" s="7">
        <v>480</v>
      </c>
      <c r="D26" s="4">
        <v>19600000</v>
      </c>
      <c r="E26" s="4">
        <f>1205144</f>
        <v>1205144</v>
      </c>
      <c r="F26" s="35">
        <f t="shared" si="0"/>
        <v>6.1486938775510203E-2</v>
      </c>
    </row>
    <row r="27" spans="1:6" s="1" customFormat="1">
      <c r="A27" s="41" t="s">
        <v>38</v>
      </c>
      <c r="B27" s="29" t="s">
        <v>68</v>
      </c>
      <c r="C27" s="30">
        <v>482</v>
      </c>
      <c r="D27" s="31">
        <v>10280000</v>
      </c>
      <c r="E27" s="31">
        <f>0</f>
        <v>0</v>
      </c>
      <c r="F27" s="38">
        <f t="shared" si="0"/>
        <v>0</v>
      </c>
    </row>
    <row r="28" spans="1:6" s="1" customFormat="1" ht="15.75" thickBot="1">
      <c r="A28" s="41" t="s">
        <v>39</v>
      </c>
      <c r="B28" s="29" t="s">
        <v>13</v>
      </c>
      <c r="C28" s="30">
        <v>485</v>
      </c>
      <c r="D28" s="31">
        <v>25000000</v>
      </c>
      <c r="E28" s="31">
        <f>11272055</f>
        <v>11272055</v>
      </c>
      <c r="F28" s="38">
        <f t="shared" si="0"/>
        <v>0.45088220000000001</v>
      </c>
    </row>
    <row r="29" spans="1:6" s="1" customFormat="1" ht="45" customHeight="1" thickBot="1">
      <c r="A29" s="14" t="s">
        <v>52</v>
      </c>
      <c r="B29" s="15" t="s">
        <v>19</v>
      </c>
      <c r="C29" s="22" t="s">
        <v>20</v>
      </c>
      <c r="D29" s="17">
        <f>SUM(D30)</f>
        <v>6400000</v>
      </c>
      <c r="E29" s="17">
        <f>SUM(E30)</f>
        <v>2743923</v>
      </c>
      <c r="F29" s="18">
        <f t="shared" si="0"/>
        <v>0.42873796874999998</v>
      </c>
    </row>
    <row r="30" spans="1:6" s="1" customFormat="1" ht="15.75" thickBot="1">
      <c r="A30" s="39" t="s">
        <v>34</v>
      </c>
      <c r="B30" s="26" t="s">
        <v>6</v>
      </c>
      <c r="C30" s="27">
        <v>420</v>
      </c>
      <c r="D30" s="28">
        <v>6400000</v>
      </c>
      <c r="E30" s="28">
        <f>2743923</f>
        <v>2743923</v>
      </c>
      <c r="F30" s="40">
        <f t="shared" si="0"/>
        <v>0.42873796874999998</v>
      </c>
    </row>
    <row r="31" spans="1:6" s="1" customFormat="1" ht="45" customHeight="1" thickBot="1">
      <c r="A31" s="14" t="s">
        <v>53</v>
      </c>
      <c r="B31" s="15" t="s">
        <v>22</v>
      </c>
      <c r="C31" s="22" t="s">
        <v>21</v>
      </c>
      <c r="D31" s="17">
        <f>SUM(D32)</f>
        <v>990000000</v>
      </c>
      <c r="E31" s="17">
        <f>SUM(E32)</f>
        <v>327652250</v>
      </c>
      <c r="F31" s="18">
        <f t="shared" si="0"/>
        <v>0.33096186868686867</v>
      </c>
    </row>
    <row r="32" spans="1:6" s="1" customFormat="1" ht="15.75" thickBot="1">
      <c r="A32" s="39" t="s">
        <v>34</v>
      </c>
      <c r="B32" s="26" t="s">
        <v>14</v>
      </c>
      <c r="C32" s="27">
        <v>464</v>
      </c>
      <c r="D32" s="28">
        <v>990000000</v>
      </c>
      <c r="E32" s="28">
        <f>327652250</f>
        <v>327652250</v>
      </c>
      <c r="F32" s="40">
        <f t="shared" si="0"/>
        <v>0.33096186868686867</v>
      </c>
    </row>
    <row r="33" spans="1:6" s="1" customFormat="1" ht="45" customHeight="1" thickBot="1">
      <c r="A33" s="14" t="s">
        <v>54</v>
      </c>
      <c r="B33" s="15" t="s">
        <v>23</v>
      </c>
      <c r="C33" s="22" t="s">
        <v>24</v>
      </c>
      <c r="D33" s="17">
        <f>SUM(D34:D35)</f>
        <v>293668000</v>
      </c>
      <c r="E33" s="17">
        <f>SUM(E34:E35)</f>
        <v>64113104</v>
      </c>
      <c r="F33" s="18">
        <f t="shared" si="0"/>
        <v>0.21831831864554532</v>
      </c>
    </row>
    <row r="34" spans="1:6" s="1" customFormat="1">
      <c r="A34" s="32" t="s">
        <v>34</v>
      </c>
      <c r="B34" s="19" t="s">
        <v>10</v>
      </c>
      <c r="C34" s="20">
        <v>425</v>
      </c>
      <c r="D34" s="21">
        <v>281368000</v>
      </c>
      <c r="E34" s="21">
        <f>64113104</f>
        <v>64113104</v>
      </c>
      <c r="F34" s="33">
        <f t="shared" si="0"/>
        <v>0.22786210230019049</v>
      </c>
    </row>
    <row r="35" spans="1:6" s="1" customFormat="1" ht="15.75" thickBot="1">
      <c r="A35" s="41" t="s">
        <v>29</v>
      </c>
      <c r="B35" s="29" t="s">
        <v>14</v>
      </c>
      <c r="C35" s="30">
        <v>464</v>
      </c>
      <c r="D35" s="31">
        <v>12300000</v>
      </c>
      <c r="E35" s="31">
        <f>0</f>
        <v>0</v>
      </c>
      <c r="F35" s="38">
        <f t="shared" si="0"/>
        <v>0</v>
      </c>
    </row>
    <row r="36" spans="1:6" s="1" customFormat="1" ht="45" customHeight="1" thickBot="1">
      <c r="A36" s="14" t="s">
        <v>55</v>
      </c>
      <c r="B36" s="15" t="s">
        <v>33</v>
      </c>
      <c r="C36" s="22" t="s">
        <v>32</v>
      </c>
      <c r="D36" s="17">
        <f>SUM(D37)</f>
        <v>37131000</v>
      </c>
      <c r="E36" s="17">
        <f>SUM(E37)</f>
        <v>0</v>
      </c>
      <c r="F36" s="18">
        <f t="shared" si="0"/>
        <v>0</v>
      </c>
    </row>
    <row r="37" spans="1:6" s="1" customFormat="1" ht="15.75" thickBot="1">
      <c r="A37" s="39" t="s">
        <v>34</v>
      </c>
      <c r="B37" s="26" t="s">
        <v>14</v>
      </c>
      <c r="C37" s="27">
        <v>464</v>
      </c>
      <c r="D37" s="28">
        <v>37131000</v>
      </c>
      <c r="E37" s="28">
        <f>0</f>
        <v>0</v>
      </c>
      <c r="F37" s="40">
        <f t="shared" si="0"/>
        <v>0</v>
      </c>
    </row>
    <row r="38" spans="1:6" s="1" customFormat="1" ht="45" customHeight="1" thickBot="1">
      <c r="A38" s="14" t="s">
        <v>56</v>
      </c>
      <c r="B38" s="15" t="s">
        <v>36</v>
      </c>
      <c r="C38" s="22" t="s">
        <v>25</v>
      </c>
      <c r="D38" s="17">
        <f>SUM(D39)</f>
        <v>416000000</v>
      </c>
      <c r="E38" s="17">
        <f>SUM(E39)</f>
        <v>0</v>
      </c>
      <c r="F38" s="18">
        <f t="shared" ref="F38:F39" si="2">E38/D38</f>
        <v>0</v>
      </c>
    </row>
    <row r="39" spans="1:6" s="1" customFormat="1" ht="15.75" thickBot="1">
      <c r="A39" s="39" t="s">
        <v>34</v>
      </c>
      <c r="B39" s="26" t="s">
        <v>14</v>
      </c>
      <c r="C39" s="27">
        <v>464</v>
      </c>
      <c r="D39" s="28">
        <v>416000000</v>
      </c>
      <c r="E39" s="28">
        <f>0</f>
        <v>0</v>
      </c>
      <c r="F39" s="40">
        <f t="shared" si="2"/>
        <v>0</v>
      </c>
    </row>
    <row r="40" spans="1:6" s="1" customFormat="1" ht="45" customHeight="1" thickBot="1">
      <c r="A40" s="14" t="s">
        <v>57</v>
      </c>
      <c r="B40" s="15" t="s">
        <v>69</v>
      </c>
      <c r="C40" s="22" t="s">
        <v>70</v>
      </c>
      <c r="D40" s="17">
        <f>SUM(D41)</f>
        <v>448000</v>
      </c>
      <c r="E40" s="17">
        <f>SUM(E41)</f>
        <v>0</v>
      </c>
      <c r="F40" s="18">
        <f t="shared" ref="F40:F45" si="3">E40/D40</f>
        <v>0</v>
      </c>
    </row>
    <row r="41" spans="1:6" s="1" customFormat="1" ht="15.75" thickBot="1">
      <c r="A41" s="39" t="s">
        <v>34</v>
      </c>
      <c r="B41" s="26" t="s">
        <v>10</v>
      </c>
      <c r="C41" s="27">
        <v>425</v>
      </c>
      <c r="D41" s="28">
        <v>448000</v>
      </c>
      <c r="E41" s="28">
        <f>0</f>
        <v>0</v>
      </c>
      <c r="F41" s="40">
        <f t="shared" si="3"/>
        <v>0</v>
      </c>
    </row>
    <row r="42" spans="1:6" s="1" customFormat="1" ht="45" customHeight="1" thickBot="1">
      <c r="A42" s="14" t="s">
        <v>58</v>
      </c>
      <c r="B42" s="15" t="s">
        <v>71</v>
      </c>
      <c r="C42" s="22" t="s">
        <v>72</v>
      </c>
      <c r="D42" s="17">
        <f>SUM(D43:D45)</f>
        <v>741000000</v>
      </c>
      <c r="E42" s="17">
        <f>SUM(E43:E45)</f>
        <v>0</v>
      </c>
      <c r="F42" s="18">
        <f t="shared" si="3"/>
        <v>0</v>
      </c>
    </row>
    <row r="43" spans="1:6" s="1" customFormat="1">
      <c r="A43" s="32" t="s">
        <v>34</v>
      </c>
      <c r="B43" s="19" t="s">
        <v>10</v>
      </c>
      <c r="C43" s="20">
        <v>425</v>
      </c>
      <c r="D43" s="21">
        <v>18233471</v>
      </c>
      <c r="E43" s="21">
        <f>0</f>
        <v>0</v>
      </c>
      <c r="F43" s="33">
        <f t="shared" si="3"/>
        <v>0</v>
      </c>
    </row>
    <row r="44" spans="1:6" s="1" customFormat="1">
      <c r="A44" s="34" t="s">
        <v>29</v>
      </c>
      <c r="B44" s="2" t="s">
        <v>12</v>
      </c>
      <c r="C44" s="7">
        <v>480</v>
      </c>
      <c r="D44" s="4">
        <v>84919658</v>
      </c>
      <c r="E44" s="4">
        <f>0</f>
        <v>0</v>
      </c>
      <c r="F44" s="35">
        <f t="shared" si="3"/>
        <v>0</v>
      </c>
    </row>
    <row r="45" spans="1:6" s="1" customFormat="1" ht="15.75" thickBot="1">
      <c r="A45" s="34" t="s">
        <v>37</v>
      </c>
      <c r="B45" s="2" t="s">
        <v>26</v>
      </c>
      <c r="C45" s="7">
        <v>488</v>
      </c>
      <c r="D45" s="4">
        <v>637846871</v>
      </c>
      <c r="E45" s="4">
        <f>0</f>
        <v>0</v>
      </c>
      <c r="F45" s="35">
        <f t="shared" si="3"/>
        <v>0</v>
      </c>
    </row>
    <row r="46" spans="1:6" s="1" customFormat="1" ht="45" customHeight="1" thickBot="1">
      <c r="A46" s="14" t="s">
        <v>59</v>
      </c>
      <c r="B46" s="15" t="s">
        <v>47</v>
      </c>
      <c r="C46" s="22">
        <v>12</v>
      </c>
      <c r="D46" s="17">
        <f>SUM(D47:D55)</f>
        <v>13567000</v>
      </c>
      <c r="E46" s="17">
        <f>SUM(E47:E55)</f>
        <v>4578676</v>
      </c>
      <c r="F46" s="18">
        <f t="shared" si="0"/>
        <v>0.33748625340900718</v>
      </c>
    </row>
    <row r="47" spans="1:6" s="1" customFormat="1">
      <c r="A47" s="32" t="s">
        <v>34</v>
      </c>
      <c r="B47" s="19" t="s">
        <v>15</v>
      </c>
      <c r="C47" s="20">
        <v>401</v>
      </c>
      <c r="D47" s="21">
        <v>3421000</v>
      </c>
      <c r="E47" s="21">
        <f>1563654</f>
        <v>1563654</v>
      </c>
      <c r="F47" s="33">
        <f t="shared" si="0"/>
        <v>0.45707512423268049</v>
      </c>
    </row>
    <row r="48" spans="1:6" s="1" customFormat="1">
      <c r="A48" s="34" t="s">
        <v>29</v>
      </c>
      <c r="B48" s="2" t="s">
        <v>5</v>
      </c>
      <c r="C48" s="7">
        <v>402</v>
      </c>
      <c r="D48" s="4">
        <v>1248000</v>
      </c>
      <c r="E48" s="4">
        <f>590604</f>
        <v>590604</v>
      </c>
      <c r="F48" s="35">
        <f t="shared" si="0"/>
        <v>0.47324038461538459</v>
      </c>
    </row>
    <row r="49" spans="1:6" s="1" customFormat="1">
      <c r="A49" s="34" t="s">
        <v>37</v>
      </c>
      <c r="B49" s="2" t="s">
        <v>6</v>
      </c>
      <c r="C49" s="7">
        <v>420</v>
      </c>
      <c r="D49" s="4">
        <v>1530000</v>
      </c>
      <c r="E49" s="4">
        <f>500312</f>
        <v>500312</v>
      </c>
      <c r="F49" s="35">
        <f t="shared" si="0"/>
        <v>0.32700130718954246</v>
      </c>
    </row>
    <row r="50" spans="1:6" s="1" customFormat="1" ht="30">
      <c r="A50" s="34" t="s">
        <v>38</v>
      </c>
      <c r="B50" s="2" t="s">
        <v>7</v>
      </c>
      <c r="C50" s="7">
        <v>421</v>
      </c>
      <c r="D50" s="4">
        <v>458000</v>
      </c>
      <c r="E50" s="4">
        <f>356514</f>
        <v>356514</v>
      </c>
      <c r="F50" s="35">
        <f t="shared" si="0"/>
        <v>0.77841484716157205</v>
      </c>
    </row>
    <row r="51" spans="1:6" s="1" customFormat="1">
      <c r="A51" s="34" t="s">
        <v>39</v>
      </c>
      <c r="B51" s="2" t="s">
        <v>8</v>
      </c>
      <c r="C51" s="7">
        <v>423</v>
      </c>
      <c r="D51" s="4">
        <v>550000</v>
      </c>
      <c r="E51" s="4">
        <f>1416</f>
        <v>1416</v>
      </c>
      <c r="F51" s="35">
        <f t="shared" si="0"/>
        <v>2.5745454545454544E-3</v>
      </c>
    </row>
    <row r="52" spans="1:6" s="1" customFormat="1">
      <c r="A52" s="34" t="s">
        <v>40</v>
      </c>
      <c r="B52" s="2" t="s">
        <v>9</v>
      </c>
      <c r="C52" s="7">
        <v>424</v>
      </c>
      <c r="D52" s="4">
        <v>420000</v>
      </c>
      <c r="E52" s="4">
        <f>213670</f>
        <v>213670</v>
      </c>
      <c r="F52" s="35">
        <f t="shared" si="0"/>
        <v>0.50873809523809521</v>
      </c>
    </row>
    <row r="53" spans="1:6" s="1" customFormat="1">
      <c r="A53" s="34" t="s">
        <v>41</v>
      </c>
      <c r="B53" s="2" t="s">
        <v>10</v>
      </c>
      <c r="C53" s="7">
        <v>425</v>
      </c>
      <c r="D53" s="4">
        <v>2730000</v>
      </c>
      <c r="E53" s="4">
        <f>1087583</f>
        <v>1087583</v>
      </c>
      <c r="F53" s="35">
        <f t="shared" si="0"/>
        <v>0.39838205128205129</v>
      </c>
    </row>
    <row r="54" spans="1:6" s="1" customFormat="1">
      <c r="A54" s="34" t="s">
        <v>42</v>
      </c>
      <c r="B54" s="2" t="s">
        <v>11</v>
      </c>
      <c r="C54" s="7">
        <v>426</v>
      </c>
      <c r="D54" s="4">
        <v>1520000</v>
      </c>
      <c r="E54" s="4">
        <f>158511</f>
        <v>158511</v>
      </c>
      <c r="F54" s="35">
        <f t="shared" si="0"/>
        <v>0.10428355263157894</v>
      </c>
    </row>
    <row r="55" spans="1:6" s="1" customFormat="1" ht="15.75" thickBot="1">
      <c r="A55" s="34" t="s">
        <v>43</v>
      </c>
      <c r="B55" s="2" t="s">
        <v>12</v>
      </c>
      <c r="C55" s="7">
        <v>480</v>
      </c>
      <c r="D55" s="4">
        <v>1690000</v>
      </c>
      <c r="E55" s="4">
        <f>106412</f>
        <v>106412</v>
      </c>
      <c r="F55" s="35">
        <f t="shared" si="0"/>
        <v>6.2965680473372782E-2</v>
      </c>
    </row>
    <row r="56" spans="1:6" s="1" customFormat="1" ht="45" customHeight="1" thickBot="1">
      <c r="A56" s="14" t="s">
        <v>73</v>
      </c>
      <c r="B56" s="15" t="s">
        <v>27</v>
      </c>
      <c r="C56" s="22">
        <v>13</v>
      </c>
      <c r="D56" s="17">
        <f>SUM(D57:D69)</f>
        <v>646090000</v>
      </c>
      <c r="E56" s="17">
        <f>SUM(E57:E69)</f>
        <v>215410853</v>
      </c>
      <c r="F56" s="18">
        <f t="shared" si="0"/>
        <v>0.33340688294200499</v>
      </c>
    </row>
    <row r="57" spans="1:6" s="1" customFormat="1">
      <c r="A57" s="47" t="s">
        <v>34</v>
      </c>
      <c r="B57" s="48" t="s">
        <v>15</v>
      </c>
      <c r="C57" s="49">
        <v>401</v>
      </c>
      <c r="D57" s="50">
        <v>3800000</v>
      </c>
      <c r="E57" s="50">
        <f>1537444</f>
        <v>1537444</v>
      </c>
      <c r="F57" s="51">
        <f t="shared" si="0"/>
        <v>0.40459052631578946</v>
      </c>
    </row>
    <row r="58" spans="1:6" s="1" customFormat="1">
      <c r="A58" s="34" t="s">
        <v>29</v>
      </c>
      <c r="B58" s="2" t="s">
        <v>5</v>
      </c>
      <c r="C58" s="7">
        <v>402</v>
      </c>
      <c r="D58" s="4">
        <v>1490000</v>
      </c>
      <c r="E58" s="4">
        <f>580944</f>
        <v>580944</v>
      </c>
      <c r="F58" s="35">
        <f t="shared" si="0"/>
        <v>0.38989530201342282</v>
      </c>
    </row>
    <row r="59" spans="1:6" s="1" customFormat="1">
      <c r="A59" s="34" t="s">
        <v>37</v>
      </c>
      <c r="B59" s="2" t="s">
        <v>6</v>
      </c>
      <c r="C59" s="7">
        <v>420</v>
      </c>
      <c r="D59" s="4">
        <v>5500000</v>
      </c>
      <c r="E59" s="4">
        <f>1666468</f>
        <v>1666468</v>
      </c>
      <c r="F59" s="35">
        <f t="shared" si="0"/>
        <v>0.30299418181818183</v>
      </c>
    </row>
    <row r="60" spans="1:6" s="1" customFormat="1" ht="30">
      <c r="A60" s="34" t="s">
        <v>38</v>
      </c>
      <c r="B60" s="2" t="s">
        <v>7</v>
      </c>
      <c r="C60" s="7">
        <v>421</v>
      </c>
      <c r="D60" s="4">
        <v>2300000</v>
      </c>
      <c r="E60" s="4">
        <f>779249</f>
        <v>779249</v>
      </c>
      <c r="F60" s="35">
        <f t="shared" si="0"/>
        <v>0.33880391304347823</v>
      </c>
    </row>
    <row r="61" spans="1:6" s="1" customFormat="1">
      <c r="A61" s="34" t="s">
        <v>39</v>
      </c>
      <c r="B61" s="2" t="s">
        <v>8</v>
      </c>
      <c r="C61" s="7">
        <v>423</v>
      </c>
      <c r="D61" s="4">
        <v>800000</v>
      </c>
      <c r="E61" s="4">
        <f>240662</f>
        <v>240662</v>
      </c>
      <c r="F61" s="35">
        <f t="shared" si="0"/>
        <v>0.30082750000000003</v>
      </c>
    </row>
    <row r="62" spans="1:6" s="1" customFormat="1">
      <c r="A62" s="34" t="s">
        <v>40</v>
      </c>
      <c r="B62" s="2" t="s">
        <v>9</v>
      </c>
      <c r="C62" s="7">
        <v>424</v>
      </c>
      <c r="D62" s="4">
        <v>2100000</v>
      </c>
      <c r="E62" s="4">
        <f>554926</f>
        <v>554926</v>
      </c>
      <c r="F62" s="35">
        <f t="shared" si="0"/>
        <v>0.2642504761904762</v>
      </c>
    </row>
    <row r="63" spans="1:6" s="1" customFormat="1">
      <c r="A63" s="34" t="s">
        <v>41</v>
      </c>
      <c r="B63" s="2" t="s">
        <v>10</v>
      </c>
      <c r="C63" s="7">
        <v>425</v>
      </c>
      <c r="D63" s="4">
        <v>73000000</v>
      </c>
      <c r="E63" s="4">
        <f>21216325</f>
        <v>21216325</v>
      </c>
      <c r="F63" s="35">
        <f t="shared" si="0"/>
        <v>0.2906345890410959</v>
      </c>
    </row>
    <row r="64" spans="1:6" s="1" customFormat="1">
      <c r="A64" s="34" t="s">
        <v>42</v>
      </c>
      <c r="B64" s="2" t="s">
        <v>11</v>
      </c>
      <c r="C64" s="7">
        <v>426</v>
      </c>
      <c r="D64" s="4">
        <v>1500000</v>
      </c>
      <c r="E64" s="4">
        <f>443067</f>
        <v>443067</v>
      </c>
      <c r="F64" s="35">
        <f t="shared" si="0"/>
        <v>0.29537799999999997</v>
      </c>
    </row>
    <row r="65" spans="1:6" s="1" customFormat="1">
      <c r="A65" s="34" t="s">
        <v>43</v>
      </c>
      <c r="B65" s="2" t="s">
        <v>14</v>
      </c>
      <c r="C65" s="7">
        <v>464</v>
      </c>
      <c r="D65" s="4">
        <v>554800000</v>
      </c>
      <c r="E65" s="4">
        <f>188330748</f>
        <v>188330748</v>
      </c>
      <c r="F65" s="35">
        <f t="shared" si="0"/>
        <v>0.33945700793078587</v>
      </c>
    </row>
    <row r="66" spans="1:6" s="1" customFormat="1">
      <c r="A66" s="41" t="s">
        <v>44</v>
      </c>
      <c r="B66" s="29" t="s">
        <v>12</v>
      </c>
      <c r="C66" s="30">
        <v>480</v>
      </c>
      <c r="D66" s="31">
        <v>300000</v>
      </c>
      <c r="E66" s="31">
        <f>61020</f>
        <v>61020</v>
      </c>
      <c r="F66" s="38">
        <f t="shared" si="0"/>
        <v>0.2034</v>
      </c>
    </row>
    <row r="67" spans="1:6" s="1" customFormat="1">
      <c r="A67" s="41" t="s">
        <v>45</v>
      </c>
      <c r="B67" s="29" t="s">
        <v>74</v>
      </c>
      <c r="C67" s="30">
        <v>481</v>
      </c>
      <c r="D67" s="31">
        <v>60000</v>
      </c>
      <c r="E67" s="31">
        <f>0</f>
        <v>0</v>
      </c>
      <c r="F67" s="38">
        <f t="shared" si="0"/>
        <v>0</v>
      </c>
    </row>
    <row r="68" spans="1:6" s="1" customFormat="1">
      <c r="A68" s="41" t="s">
        <v>46</v>
      </c>
      <c r="B68" s="29" t="s">
        <v>68</v>
      </c>
      <c r="C68" s="30">
        <v>482</v>
      </c>
      <c r="D68" s="31">
        <v>240000</v>
      </c>
      <c r="E68" s="31">
        <f>0</f>
        <v>0</v>
      </c>
      <c r="F68" s="38">
        <f t="shared" si="0"/>
        <v>0</v>
      </c>
    </row>
    <row r="69" spans="1:6" s="1" customFormat="1" ht="15.75" thickBot="1">
      <c r="A69" s="42" t="s">
        <v>60</v>
      </c>
      <c r="B69" s="43" t="s">
        <v>17</v>
      </c>
      <c r="C69" s="44">
        <v>483</v>
      </c>
      <c r="D69" s="45">
        <v>200000</v>
      </c>
      <c r="E69" s="45">
        <f>0</f>
        <v>0</v>
      </c>
      <c r="F69" s="46">
        <f t="shared" si="0"/>
        <v>0</v>
      </c>
    </row>
  </sheetData>
  <pageMargins left="0.2" right="0.2" top="0.2" bottom="0.65" header="0.2" footer="0.2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2020-02-06T10:20:48Z</dcterms:modified>
</cp:coreProperties>
</file>