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7" i="1"/>
  <c r="E46"/>
  <c r="E44"/>
  <c r="E42"/>
  <c r="E40"/>
  <c r="E37"/>
  <c r="E35"/>
  <c r="E33"/>
  <c r="E28"/>
  <c r="E26"/>
  <c r="E21"/>
  <c r="E19"/>
  <c r="E17"/>
  <c r="E45"/>
  <c r="F45" s="1"/>
  <c r="E43"/>
  <c r="F43" s="1"/>
  <c r="E41"/>
  <c r="F41" s="1"/>
  <c r="E39"/>
  <c r="E38"/>
  <c r="E36"/>
  <c r="E34"/>
  <c r="F34" s="1"/>
  <c r="E32"/>
  <c r="E31"/>
  <c r="E30"/>
  <c r="E29"/>
  <c r="F29" s="1"/>
  <c r="E27"/>
  <c r="F27" s="1"/>
  <c r="F26"/>
  <c r="E25"/>
  <c r="F25" s="1"/>
  <c r="E24"/>
  <c r="F24" s="1"/>
  <c r="E23"/>
  <c r="F23" s="1"/>
  <c r="E22"/>
  <c r="F22" s="1"/>
  <c r="E20"/>
  <c r="F20" s="1"/>
  <c r="E67"/>
  <c r="E66"/>
  <c r="E65"/>
  <c r="E64"/>
  <c r="E63"/>
  <c r="E62"/>
  <c r="E61"/>
  <c r="E60"/>
  <c r="E59"/>
  <c r="E58"/>
  <c r="E56"/>
  <c r="E55"/>
  <c r="E54"/>
  <c r="E53"/>
  <c r="E52"/>
  <c r="F52" s="1"/>
  <c r="E51"/>
  <c r="F51" s="1"/>
  <c r="E50"/>
  <c r="E49"/>
  <c r="E48"/>
  <c r="E47"/>
  <c r="E18"/>
  <c r="F18" s="1"/>
  <c r="E16"/>
  <c r="E15"/>
  <c r="E14"/>
  <c r="E13"/>
  <c r="E12"/>
  <c r="E11"/>
  <c r="E10"/>
  <c r="E9"/>
  <c r="E8"/>
  <c r="E7"/>
  <c r="F7" s="1"/>
  <c r="E6"/>
  <c r="F6" s="1"/>
  <c r="E5"/>
  <c r="F5" s="1"/>
  <c r="E4"/>
  <c r="D2"/>
  <c r="D57"/>
  <c r="F57" s="1"/>
  <c r="D46"/>
  <c r="D44"/>
  <c r="D42"/>
  <c r="D40"/>
  <c r="F40" s="1"/>
  <c r="D37"/>
  <c r="F37" s="1"/>
  <c r="D35"/>
  <c r="D33"/>
  <c r="D28"/>
  <c r="D26"/>
  <c r="D21"/>
  <c r="D19"/>
  <c r="F19" s="1"/>
  <c r="D17"/>
  <c r="D3"/>
  <c r="F21"/>
  <c r="F17"/>
  <c r="F13"/>
  <c r="F12"/>
  <c r="F4"/>
  <c r="F8"/>
  <c r="F9"/>
  <c r="F10"/>
  <c r="F11"/>
  <c r="F14"/>
  <c r="F15"/>
  <c r="F16"/>
  <c r="F28"/>
  <c r="F30"/>
  <c r="F31"/>
  <c r="F32"/>
  <c r="F33"/>
  <c r="F36"/>
  <c r="F38"/>
  <c r="F39"/>
  <c r="F47"/>
  <c r="F48"/>
  <c r="F49"/>
  <c r="F50"/>
  <c r="F53"/>
  <c r="F54"/>
  <c r="F55"/>
  <c r="F56"/>
  <c r="F58"/>
  <c r="F59"/>
  <c r="F60"/>
  <c r="F61"/>
  <c r="F62"/>
  <c r="F63"/>
  <c r="F64"/>
  <c r="F65"/>
  <c r="F66"/>
  <c r="F67"/>
  <c r="E3" l="1"/>
  <c r="E2" s="1"/>
  <c r="F2" s="1"/>
  <c r="F46"/>
  <c r="F44"/>
  <c r="F42"/>
  <c r="F35"/>
  <c r="F3" l="1"/>
</calcChain>
</file>

<file path=xl/sharedStrings.xml><?xml version="1.0" encoding="utf-8"?>
<sst xmlns="http://schemas.openxmlformats.org/spreadsheetml/2006/main" count="144" uniqueCount="71">
  <si>
    <t>Р.бр</t>
  </si>
  <si>
    <t xml:space="preserve">Опис на деловите на буџетот </t>
  </si>
  <si>
    <t>% на реализација</t>
  </si>
  <si>
    <t>Потпрограма - Aдминистрација</t>
  </si>
  <si>
    <t xml:space="preserve">Основни плати </t>
  </si>
  <si>
    <t>Придонеси за социјално осигурување</t>
  </si>
  <si>
    <t>Патни и дневни расходи</t>
  </si>
  <si>
    <t>Комунални услуги, греење, комуникација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</si>
  <si>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</si>
  <si>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</si>
  <si>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</si>
  <si>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</si>
  <si>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Исплата по извршни исправи</t>
  </si>
  <si>
    <t>Купување на опрема и машини</t>
  </si>
  <si>
    <t>Вложувања и нефинансиски средства</t>
  </si>
  <si>
    <t>Разни трансфери</t>
  </si>
  <si>
    <t>Основни плати</t>
  </si>
  <si>
    <t>Привремени вработувања</t>
  </si>
  <si>
    <t>Купување на мебел</t>
  </si>
  <si>
    <t>Потпрограма - Информатичка поддршка на Владата</t>
  </si>
  <si>
    <t>Потпрограма - економска промоција</t>
  </si>
  <si>
    <t>Д4</t>
  </si>
  <si>
    <t>Д5</t>
  </si>
  <si>
    <t>Потпрограма - Привлекување на Директни странски инвестиции</t>
  </si>
  <si>
    <t>Потпрограма - Унапредување на деловни активности</t>
  </si>
  <si>
    <t>Д7</t>
  </si>
  <si>
    <t>Д9</t>
  </si>
  <si>
    <t>Потпрограма - Чистење на депонија во Тетово</t>
  </si>
  <si>
    <t>С2</t>
  </si>
  <si>
    <t>Капитални дотации до ЕЛС</t>
  </si>
  <si>
    <t>Потпрограма - Фонд за иновации</t>
  </si>
  <si>
    <t>Програма/ставка</t>
  </si>
  <si>
    <t>Буџет за период 01.07.2018-31.12.2018</t>
  </si>
  <si>
    <t>2</t>
  </si>
  <si>
    <t>Потпрограма - Иселеништво</t>
  </si>
  <si>
    <t>Потпрограма - Поддршка на имплементацијата на Декадата и стратегијата на Ромите</t>
  </si>
  <si>
    <t>Потпрограма - Национален координатор за спречување на насилен екстремизам и борба против тероризам</t>
  </si>
  <si>
    <t>Потпрограма - Поддршка за печатење и дистрибуција на печатени медиуми</t>
  </si>
  <si>
    <t>Д8</t>
  </si>
  <si>
    <t>Потпрограма - Унапредување на локална и регионална конкурентност во областа на туризмот</t>
  </si>
  <si>
    <t>1</t>
  </si>
  <si>
    <t>Надоместоци</t>
  </si>
  <si>
    <t>Потпрограма - Финансиска поддршка на инвестиции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</si>
  <si>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</si>
  <si>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</si>
  <si>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</si>
  <si>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</si>
  <si>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</si>
  <si>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</si>
  <si>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</si>
  <si>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</si>
  <si>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</si>
  <si>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</si>
  <si>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Потпрограма - Комитет за истрага на воздухопловни несреќи и сериозни инциденти </t>
  </si>
  <si>
    <t>Реализација на буџет 01.07-31.12.2018</t>
  </si>
  <si>
    <t>Буџет 2018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</si>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</sst>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StobiSerif"/>
      <family val="3"/>
    </font>
    <font>
      <sz val="10"/>
      <color theme="1"/>
      <name val="StobiSerif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 applyAlignment="1"/>
    <xf numFmtId="49" fontId="0" fillId="0" borderId="0" xfId="0" applyNumberFormat="1"/>
    <xf numFmtId="0" fontId="0" fillId="0" borderId="0" xfId="0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0" fontId="1" fillId="4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10" fontId="1" fillId="3" borderId="5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10" fontId="1" fillId="0" borderId="18" xfId="0" applyNumberFormat="1" applyFont="1" applyBorder="1" applyAlignment="1">
      <alignment horizontal="right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10" fontId="1" fillId="0" borderId="2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E3" sqref="E3"/>
    </sheetView>
  </sheetViews>
  <sheetFormatPr defaultRowHeight="15"/>
  <cols>
    <col min="1" max="1" width="5.85546875" style="9" customWidth="1"/>
    <col min="2" max="2" width="38.85546875" customWidth="1"/>
    <col min="3" max="3" width="11.140625" style="10" customWidth="1"/>
    <col min="4" max="4" width="15.5703125" customWidth="1"/>
    <col min="5" max="5" width="15.7109375" customWidth="1"/>
    <col min="6" max="6" width="12.85546875" style="8" customWidth="1"/>
    <col min="7" max="7" width="12.7109375" bestFit="1" customWidth="1"/>
  </cols>
  <sheetData>
    <row r="1" spans="1:6" s="1" customFormat="1" ht="48.75" customHeight="1" thickBot="1">
      <c r="A1" s="11" t="s">
        <v>0</v>
      </c>
      <c r="B1" s="12" t="s">
        <v>1</v>
      </c>
      <c r="C1" s="12" t="s">
        <v>31</v>
      </c>
      <c r="D1" s="12" t="s">
        <v>55</v>
      </c>
      <c r="E1" s="12" t="s">
        <v>54</v>
      </c>
      <c r="F1" s="13" t="s">
        <v>2</v>
      </c>
    </row>
    <row r="2" spans="1:6" s="1" customFormat="1" ht="45" customHeight="1" thickBot="1">
      <c r="A2" s="14" t="s">
        <v>40</v>
      </c>
      <c r="B2" s="15" t="s">
        <v>32</v>
      </c>
      <c r="C2" s="16"/>
      <c r="D2" s="17">
        <f>D3+D17+D19+D21+D26+D28+D33+D35+D37+D40+D42+D44+D46+D57</f>
        <v>2072185000</v>
      </c>
      <c r="E2" s="17">
        <f>E3+E17+E19+E21+E26+E28+E33+E35+E37+E40+E42+E44+E46+E57</f>
        <v>1591953317</v>
      </c>
      <c r="F2" s="18">
        <f t="shared" ref="F2:F67" si="0">E2/D2</f>
        <v>0.76824864430540707</v>
      </c>
    </row>
    <row r="3" spans="1:6" s="1" customFormat="1" ht="45" customHeight="1" thickBot="1">
      <c r="A3" s="14" t="s">
        <v>56</v>
      </c>
      <c r="B3" s="15" t="s">
        <v>3</v>
      </c>
      <c r="C3" s="22">
        <v>10</v>
      </c>
      <c r="D3" s="17">
        <f>SUM(D4:D16)</f>
        <v>374150000</v>
      </c>
      <c r="E3" s="17">
        <f>SUM(E4:E16)</f>
        <v>207561985</v>
      </c>
      <c r="F3" s="18">
        <f t="shared" si="0"/>
        <v>0.5547560737672057</v>
      </c>
    </row>
    <row r="4" spans="1:6" s="1" customFormat="1">
      <c r="A4" s="32" t="s">
        <v>40</v>
      </c>
      <c r="B4" s="19" t="s">
        <v>4</v>
      </c>
      <c r="C4" s="20">
        <v>401</v>
      </c>
      <c r="D4" s="21">
        <v>156669000</v>
      </c>
      <c r="E4" s="21">
        <f>156584102-78700689</f>
        <v>77883413</v>
      </c>
      <c r="F4" s="33">
        <f t="shared" si="0"/>
        <v>0.49712076415883166</v>
      </c>
    </row>
    <row r="5" spans="1:6" s="1" customFormat="1">
      <c r="A5" s="34" t="s">
        <v>33</v>
      </c>
      <c r="B5" s="2" t="s">
        <v>5</v>
      </c>
      <c r="C5" s="7">
        <v>402</v>
      </c>
      <c r="D5" s="4">
        <v>57946000</v>
      </c>
      <c r="E5" s="4">
        <f>57866693-29197077</f>
        <v>28669616</v>
      </c>
      <c r="F5" s="35">
        <f t="shared" si="0"/>
        <v>0.49476436682428465</v>
      </c>
    </row>
    <row r="6" spans="1:6" s="1" customFormat="1">
      <c r="A6" s="34" t="s">
        <v>43</v>
      </c>
      <c r="B6" s="2" t="s">
        <v>41</v>
      </c>
      <c r="C6" s="7">
        <v>404</v>
      </c>
      <c r="D6" s="4">
        <v>460000</v>
      </c>
      <c r="E6" s="4">
        <f>127149-76461</f>
        <v>50688</v>
      </c>
      <c r="F6" s="35">
        <f t="shared" si="0"/>
        <v>0.11019130434782609</v>
      </c>
    </row>
    <row r="7" spans="1:6" s="1" customFormat="1">
      <c r="A7" s="34" t="s">
        <v>44</v>
      </c>
      <c r="B7" s="2" t="s">
        <v>6</v>
      </c>
      <c r="C7" s="7">
        <v>420</v>
      </c>
      <c r="D7" s="4">
        <v>21600000</v>
      </c>
      <c r="E7" s="4">
        <f>21233924-9038930</f>
        <v>12194994</v>
      </c>
      <c r="F7" s="35">
        <f t="shared" si="0"/>
        <v>0.56458305555555555</v>
      </c>
    </row>
    <row r="8" spans="1:6" s="1" customFormat="1" ht="30">
      <c r="A8" s="34" t="s">
        <v>45</v>
      </c>
      <c r="B8" s="2" t="s">
        <v>7</v>
      </c>
      <c r="C8" s="7">
        <v>421</v>
      </c>
      <c r="D8" s="4">
        <v>415000</v>
      </c>
      <c r="E8" s="4">
        <f>371701-104126</f>
        <v>267575</v>
      </c>
      <c r="F8" s="35">
        <f t="shared" si="0"/>
        <v>0.6447590361445783</v>
      </c>
    </row>
    <row r="9" spans="1:6" s="1" customFormat="1">
      <c r="A9" s="36" t="s">
        <v>46</v>
      </c>
      <c r="B9" s="3" t="s">
        <v>8</v>
      </c>
      <c r="C9" s="6">
        <v>423</v>
      </c>
      <c r="D9" s="5">
        <v>3600000</v>
      </c>
      <c r="E9" s="5">
        <f>2829088-1311949</f>
        <v>1517139</v>
      </c>
      <c r="F9" s="35">
        <f t="shared" si="0"/>
        <v>0.42142750000000001</v>
      </c>
    </row>
    <row r="10" spans="1:6" s="1" customFormat="1">
      <c r="A10" s="36" t="s">
        <v>47</v>
      </c>
      <c r="B10" s="3" t="s">
        <v>10</v>
      </c>
      <c r="C10" s="6">
        <v>425</v>
      </c>
      <c r="D10" s="5">
        <v>81760000</v>
      </c>
      <c r="E10" s="5">
        <f>79508740-27851638</f>
        <v>51657102</v>
      </c>
      <c r="F10" s="35">
        <f t="shared" si="0"/>
        <v>0.63181386986301369</v>
      </c>
    </row>
    <row r="11" spans="1:6" s="1" customFormat="1">
      <c r="A11" s="36" t="s">
        <v>48</v>
      </c>
      <c r="B11" s="3" t="s">
        <v>11</v>
      </c>
      <c r="C11" s="6">
        <v>426</v>
      </c>
      <c r="D11" s="5">
        <v>20400000</v>
      </c>
      <c r="E11" s="5">
        <f>19755582-10848634</f>
        <v>8906948</v>
      </c>
      <c r="F11" s="35">
        <f t="shared" si="0"/>
        <v>0.43661509803921567</v>
      </c>
    </row>
    <row r="12" spans="1:6" s="1" customFormat="1">
      <c r="A12" s="36" t="s">
        <v>49</v>
      </c>
      <c r="B12" s="3" t="s">
        <v>17</v>
      </c>
      <c r="C12" s="6">
        <v>427</v>
      </c>
      <c r="D12" s="5">
        <v>6880000</v>
      </c>
      <c r="E12" s="5">
        <f>5471366-977274</f>
        <v>4494092</v>
      </c>
      <c r="F12" s="35">
        <f t="shared" si="0"/>
        <v>0.65321104651162787</v>
      </c>
    </row>
    <row r="13" spans="1:6" s="1" customFormat="1">
      <c r="A13" s="36" t="s">
        <v>50</v>
      </c>
      <c r="B13" s="3" t="s">
        <v>15</v>
      </c>
      <c r="C13" s="6">
        <v>464</v>
      </c>
      <c r="D13" s="5">
        <v>13941000</v>
      </c>
      <c r="E13" s="5">
        <f>13578889-1456007</f>
        <v>12122882</v>
      </c>
      <c r="F13" s="35">
        <f t="shared" si="0"/>
        <v>0.86958482174879848</v>
      </c>
    </row>
    <row r="14" spans="1:6" s="1" customFormat="1">
      <c r="A14" s="36" t="s">
        <v>51</v>
      </c>
      <c r="B14" s="3" t="s">
        <v>12</v>
      </c>
      <c r="C14" s="6">
        <v>465</v>
      </c>
      <c r="D14" s="5">
        <v>59000</v>
      </c>
      <c r="E14" s="5">
        <f>58457-0</f>
        <v>58457</v>
      </c>
      <c r="F14" s="35">
        <f t="shared" si="0"/>
        <v>0.9907966101694915</v>
      </c>
    </row>
    <row r="15" spans="1:6" s="1" customFormat="1">
      <c r="A15" s="36" t="s">
        <v>52</v>
      </c>
      <c r="B15" s="3" t="s">
        <v>13</v>
      </c>
      <c r="C15" s="6">
        <v>480</v>
      </c>
      <c r="D15" s="5">
        <v>8820000</v>
      </c>
      <c r="E15" s="5">
        <f>8804070-0</f>
        <v>8804070</v>
      </c>
      <c r="F15" s="35">
        <f t="shared" si="0"/>
        <v>0.9981938775510204</v>
      </c>
    </row>
    <row r="16" spans="1:6" s="1" customFormat="1" ht="15.75" thickBot="1">
      <c r="A16" s="37" t="s">
        <v>70</v>
      </c>
      <c r="B16" s="23" t="s">
        <v>18</v>
      </c>
      <c r="C16" s="24">
        <v>483</v>
      </c>
      <c r="D16" s="25">
        <v>1600000</v>
      </c>
      <c r="E16" s="25">
        <f>1131872-196863</f>
        <v>935009</v>
      </c>
      <c r="F16" s="38">
        <f t="shared" si="0"/>
        <v>0.58438062499999999</v>
      </c>
    </row>
    <row r="17" spans="1:6" s="1" customFormat="1" ht="45" customHeight="1" thickBot="1">
      <c r="A17" s="14" t="s">
        <v>57</v>
      </c>
      <c r="B17" s="15" t="s">
        <v>35</v>
      </c>
      <c r="C17" s="22">
        <v>11</v>
      </c>
      <c r="D17" s="17">
        <f>SUM(D18)</f>
        <v>5600000</v>
      </c>
      <c r="E17" s="17">
        <f>SUM(E18)</f>
        <v>217120</v>
      </c>
      <c r="F17" s="18">
        <f t="shared" si="0"/>
        <v>3.8771428571428575E-2</v>
      </c>
    </row>
    <row r="18" spans="1:6" s="1" customFormat="1" ht="15.75" thickBot="1">
      <c r="A18" s="39" t="s">
        <v>40</v>
      </c>
      <c r="B18" s="26" t="s">
        <v>10</v>
      </c>
      <c r="C18" s="27">
        <v>425</v>
      </c>
      <c r="D18" s="28">
        <v>5600000</v>
      </c>
      <c r="E18" s="28">
        <f>217120-0</f>
        <v>217120</v>
      </c>
      <c r="F18" s="40">
        <f t="shared" si="0"/>
        <v>3.8771428571428575E-2</v>
      </c>
    </row>
    <row r="19" spans="1:6" s="1" customFormat="1" ht="45" customHeight="1" thickBot="1">
      <c r="A19" s="14" t="s">
        <v>58</v>
      </c>
      <c r="B19" s="15" t="s">
        <v>34</v>
      </c>
      <c r="C19" s="22">
        <v>14</v>
      </c>
      <c r="D19" s="17">
        <f>SUM(D20)</f>
        <v>960000</v>
      </c>
      <c r="E19" s="17">
        <f>SUM(E20)</f>
        <v>851024</v>
      </c>
      <c r="F19" s="18">
        <f t="shared" ref="F19:F27" si="1">E19/D19</f>
        <v>0.88648333333333329</v>
      </c>
    </row>
    <row r="20" spans="1:6" s="1" customFormat="1" ht="15.75" thickBot="1">
      <c r="A20" s="41" t="s">
        <v>40</v>
      </c>
      <c r="B20" s="29" t="s">
        <v>15</v>
      </c>
      <c r="C20" s="30">
        <v>464</v>
      </c>
      <c r="D20" s="31">
        <v>960000</v>
      </c>
      <c r="E20" s="31">
        <f>851024-0</f>
        <v>851024</v>
      </c>
      <c r="F20" s="38">
        <f t="shared" si="1"/>
        <v>0.88648333333333329</v>
      </c>
    </row>
    <row r="21" spans="1:6" s="1" customFormat="1" ht="45" customHeight="1" thickBot="1">
      <c r="A21" s="14" t="s">
        <v>59</v>
      </c>
      <c r="B21" s="15" t="s">
        <v>36</v>
      </c>
      <c r="C21" s="22">
        <v>15</v>
      </c>
      <c r="D21" s="17">
        <f>SUM(D22:D25)</f>
        <v>4648000</v>
      </c>
      <c r="E21" s="17">
        <f>SUM(E22:E25)</f>
        <v>1995750</v>
      </c>
      <c r="F21" s="18">
        <f t="shared" si="1"/>
        <v>0.42937822719449226</v>
      </c>
    </row>
    <row r="22" spans="1:6" s="1" customFormat="1">
      <c r="A22" s="32" t="s">
        <v>40</v>
      </c>
      <c r="B22" s="19" t="s">
        <v>16</v>
      </c>
      <c r="C22" s="20">
        <v>401</v>
      </c>
      <c r="D22" s="21">
        <v>1716000</v>
      </c>
      <c r="E22" s="21">
        <f>1674612-418360</f>
        <v>1256252</v>
      </c>
      <c r="F22" s="33">
        <f t="shared" si="1"/>
        <v>0.73208158508158505</v>
      </c>
    </row>
    <row r="23" spans="1:6" s="1" customFormat="1">
      <c r="A23" s="34" t="s">
        <v>33</v>
      </c>
      <c r="B23" s="2" t="s">
        <v>5</v>
      </c>
      <c r="C23" s="7">
        <v>402</v>
      </c>
      <c r="D23" s="4">
        <v>692000</v>
      </c>
      <c r="E23" s="4">
        <f>619364-154732</f>
        <v>464632</v>
      </c>
      <c r="F23" s="35">
        <f t="shared" si="1"/>
        <v>0.6714335260115607</v>
      </c>
    </row>
    <row r="24" spans="1:6" s="1" customFormat="1">
      <c r="A24" s="34" t="s">
        <v>43</v>
      </c>
      <c r="B24" s="2" t="s">
        <v>6</v>
      </c>
      <c r="C24" s="7">
        <v>420</v>
      </c>
      <c r="D24" s="4">
        <v>640000</v>
      </c>
      <c r="E24" s="4">
        <f>630869-357003</f>
        <v>273866</v>
      </c>
      <c r="F24" s="35">
        <f t="shared" si="1"/>
        <v>0.42791562500000002</v>
      </c>
    </row>
    <row r="25" spans="1:6" s="1" customFormat="1" ht="15.75" thickBot="1">
      <c r="A25" s="41" t="s">
        <v>44</v>
      </c>
      <c r="B25" s="29" t="s">
        <v>10</v>
      </c>
      <c r="C25" s="30">
        <v>425</v>
      </c>
      <c r="D25" s="31">
        <v>1600000</v>
      </c>
      <c r="E25" s="31">
        <f>1000-0</f>
        <v>1000</v>
      </c>
      <c r="F25" s="38">
        <f t="shared" si="1"/>
        <v>6.2500000000000001E-4</v>
      </c>
    </row>
    <row r="26" spans="1:6" s="1" customFormat="1" ht="45" customHeight="1" thickBot="1">
      <c r="A26" s="14" t="s">
        <v>60</v>
      </c>
      <c r="B26" s="15" t="s">
        <v>37</v>
      </c>
      <c r="C26" s="22">
        <v>16</v>
      </c>
      <c r="D26" s="17">
        <f>SUM(D27)</f>
        <v>50000000</v>
      </c>
      <c r="E26" s="17">
        <f>SUM(E27)</f>
        <v>42568620</v>
      </c>
      <c r="F26" s="18">
        <f t="shared" si="1"/>
        <v>0.85137240000000003</v>
      </c>
    </row>
    <row r="27" spans="1:6" s="1" customFormat="1" ht="15.75" thickBot="1">
      <c r="A27" s="39" t="s">
        <v>40</v>
      </c>
      <c r="B27" s="26" t="s">
        <v>10</v>
      </c>
      <c r="C27" s="27">
        <v>425</v>
      </c>
      <c r="D27" s="28">
        <v>50000000</v>
      </c>
      <c r="E27" s="28">
        <f>42568620-0</f>
        <v>42568620</v>
      </c>
      <c r="F27" s="40">
        <f t="shared" si="1"/>
        <v>0.85137240000000003</v>
      </c>
    </row>
    <row r="28" spans="1:6" s="1" customFormat="1" ht="45" customHeight="1" thickBot="1">
      <c r="A28" s="14" t="s">
        <v>61</v>
      </c>
      <c r="B28" s="15" t="s">
        <v>19</v>
      </c>
      <c r="C28" s="22">
        <v>30</v>
      </c>
      <c r="D28" s="17">
        <f>SUM(D29:D32)</f>
        <v>45330000</v>
      </c>
      <c r="E28" s="17">
        <f>SUM(E29:E32)</f>
        <v>33581640</v>
      </c>
      <c r="F28" s="18">
        <f t="shared" si="0"/>
        <v>0.74082594308405025</v>
      </c>
    </row>
    <row r="29" spans="1:6" s="1" customFormat="1" ht="30">
      <c r="A29" s="32" t="s">
        <v>40</v>
      </c>
      <c r="B29" s="19" t="s">
        <v>7</v>
      </c>
      <c r="C29" s="20">
        <v>421</v>
      </c>
      <c r="D29" s="21">
        <v>400000</v>
      </c>
      <c r="E29" s="21">
        <f>174209-99064</f>
        <v>75145</v>
      </c>
      <c r="F29" s="33">
        <f t="shared" si="0"/>
        <v>0.18786249999999999</v>
      </c>
    </row>
    <row r="30" spans="1:6" s="1" customFormat="1">
      <c r="A30" s="34" t="s">
        <v>33</v>
      </c>
      <c r="B30" s="2" t="s">
        <v>10</v>
      </c>
      <c r="C30" s="7">
        <v>425</v>
      </c>
      <c r="D30" s="4">
        <v>3000000</v>
      </c>
      <c r="E30" s="4">
        <f>2850689-1423080</f>
        <v>1427609</v>
      </c>
      <c r="F30" s="35">
        <f t="shared" si="0"/>
        <v>0.47586966666666669</v>
      </c>
    </row>
    <row r="31" spans="1:6" s="1" customFormat="1">
      <c r="A31" s="34" t="s">
        <v>43</v>
      </c>
      <c r="B31" s="2" t="s">
        <v>13</v>
      </c>
      <c r="C31" s="7">
        <v>480</v>
      </c>
      <c r="D31" s="4">
        <v>25280000</v>
      </c>
      <c r="E31" s="4">
        <f>20401350-3449097</f>
        <v>16952253</v>
      </c>
      <c r="F31" s="35">
        <f t="shared" si="0"/>
        <v>0.67057962816455696</v>
      </c>
    </row>
    <row r="32" spans="1:6" s="1" customFormat="1" ht="15.75" thickBot="1">
      <c r="A32" s="41" t="s">
        <v>44</v>
      </c>
      <c r="B32" s="29" t="s">
        <v>14</v>
      </c>
      <c r="C32" s="30">
        <v>485</v>
      </c>
      <c r="D32" s="31">
        <v>16650000</v>
      </c>
      <c r="E32" s="31">
        <f>16443660-1317027</f>
        <v>15126633</v>
      </c>
      <c r="F32" s="38">
        <f t="shared" si="0"/>
        <v>0.90850648648648646</v>
      </c>
    </row>
    <row r="33" spans="1:6" s="1" customFormat="1" ht="45" customHeight="1" thickBot="1">
      <c r="A33" s="14" t="s">
        <v>62</v>
      </c>
      <c r="B33" s="15" t="s">
        <v>20</v>
      </c>
      <c r="C33" s="22" t="s">
        <v>21</v>
      </c>
      <c r="D33" s="17">
        <f>SUM(D34)</f>
        <v>8000000</v>
      </c>
      <c r="E33" s="17">
        <f>SUM(E34)</f>
        <v>1587927</v>
      </c>
      <c r="F33" s="18">
        <f t="shared" si="0"/>
        <v>0.19849087500000001</v>
      </c>
    </row>
    <row r="34" spans="1:6" s="1" customFormat="1" ht="15.75" thickBot="1">
      <c r="A34" s="39" t="s">
        <v>40</v>
      </c>
      <c r="B34" s="26" t="s">
        <v>6</v>
      </c>
      <c r="C34" s="27">
        <v>420</v>
      </c>
      <c r="D34" s="28">
        <v>8000000</v>
      </c>
      <c r="E34" s="28">
        <f>3432699-1844772</f>
        <v>1587927</v>
      </c>
      <c r="F34" s="40">
        <f t="shared" si="0"/>
        <v>0.19849087500000001</v>
      </c>
    </row>
    <row r="35" spans="1:6" s="1" customFormat="1" ht="45" customHeight="1" thickBot="1">
      <c r="A35" s="14" t="s">
        <v>63</v>
      </c>
      <c r="B35" s="15" t="s">
        <v>23</v>
      </c>
      <c r="C35" s="22" t="s">
        <v>22</v>
      </c>
      <c r="D35" s="17">
        <f>SUM(D36)</f>
        <v>669047000</v>
      </c>
      <c r="E35" s="17">
        <f>SUM(E36)</f>
        <v>531427670</v>
      </c>
      <c r="F35" s="18">
        <f t="shared" si="0"/>
        <v>0.79430543743563609</v>
      </c>
    </row>
    <row r="36" spans="1:6" s="1" customFormat="1" ht="15.75" thickBot="1">
      <c r="A36" s="39" t="s">
        <v>40</v>
      </c>
      <c r="B36" s="26" t="s">
        <v>15</v>
      </c>
      <c r="C36" s="27">
        <v>464</v>
      </c>
      <c r="D36" s="28">
        <v>669047000</v>
      </c>
      <c r="E36" s="28">
        <f>665178968-133751298</f>
        <v>531427670</v>
      </c>
      <c r="F36" s="40">
        <f t="shared" si="0"/>
        <v>0.79430543743563609</v>
      </c>
    </row>
    <row r="37" spans="1:6" s="1" customFormat="1" ht="45" customHeight="1" thickBot="1">
      <c r="A37" s="14" t="s">
        <v>64</v>
      </c>
      <c r="B37" s="15" t="s">
        <v>24</v>
      </c>
      <c r="C37" s="22" t="s">
        <v>25</v>
      </c>
      <c r="D37" s="17">
        <f>SUM(D38:D39)</f>
        <v>87220000</v>
      </c>
      <c r="E37" s="17">
        <f>SUM(E38:E39)</f>
        <v>62327284</v>
      </c>
      <c r="F37" s="18">
        <f t="shared" si="0"/>
        <v>0.71459853244668659</v>
      </c>
    </row>
    <row r="38" spans="1:6" s="1" customFormat="1">
      <c r="A38" s="32" t="s">
        <v>40</v>
      </c>
      <c r="B38" s="19" t="s">
        <v>10</v>
      </c>
      <c r="C38" s="20">
        <v>425</v>
      </c>
      <c r="D38" s="21">
        <v>79840000</v>
      </c>
      <c r="E38" s="21">
        <f>69716148-9828864</f>
        <v>59887284</v>
      </c>
      <c r="F38" s="33">
        <f t="shared" si="0"/>
        <v>0.75009123246492981</v>
      </c>
    </row>
    <row r="39" spans="1:6" s="1" customFormat="1" ht="15.75" thickBot="1">
      <c r="A39" s="41" t="s">
        <v>33</v>
      </c>
      <c r="B39" s="29" t="s">
        <v>11</v>
      </c>
      <c r="C39" s="30">
        <v>426</v>
      </c>
      <c r="D39" s="31">
        <v>7380000</v>
      </c>
      <c r="E39" s="31">
        <f>2440000-0</f>
        <v>2440000</v>
      </c>
      <c r="F39" s="38">
        <f t="shared" si="0"/>
        <v>0.33062330623306235</v>
      </c>
    </row>
    <row r="40" spans="1:6" s="1" customFormat="1" ht="45" customHeight="1" thickBot="1">
      <c r="A40" s="14" t="s">
        <v>65</v>
      </c>
      <c r="B40" s="15" t="s">
        <v>39</v>
      </c>
      <c r="C40" s="22" t="s">
        <v>38</v>
      </c>
      <c r="D40" s="17">
        <f>SUM(D41)</f>
        <v>2800000</v>
      </c>
      <c r="E40" s="17">
        <f>SUM(E41)</f>
        <v>0</v>
      </c>
      <c r="F40" s="18">
        <f t="shared" si="0"/>
        <v>0</v>
      </c>
    </row>
    <row r="41" spans="1:6" s="1" customFormat="1" ht="15.75" thickBot="1">
      <c r="A41" s="39" t="s">
        <v>40</v>
      </c>
      <c r="B41" s="26" t="s">
        <v>15</v>
      </c>
      <c r="C41" s="27">
        <v>464</v>
      </c>
      <c r="D41" s="28">
        <v>2800000</v>
      </c>
      <c r="E41" s="28">
        <f>0-0</f>
        <v>0</v>
      </c>
      <c r="F41" s="40">
        <f t="shared" si="0"/>
        <v>0</v>
      </c>
    </row>
    <row r="42" spans="1:6" s="1" customFormat="1" ht="45" customHeight="1" thickBot="1">
      <c r="A42" s="14" t="s">
        <v>66</v>
      </c>
      <c r="B42" s="15" t="s">
        <v>42</v>
      </c>
      <c r="C42" s="22" t="s">
        <v>26</v>
      </c>
      <c r="D42" s="17">
        <f>SUM(D43)</f>
        <v>456000000</v>
      </c>
      <c r="E42" s="17">
        <f>SUM(E43)</f>
        <v>364122414</v>
      </c>
      <c r="F42" s="18">
        <f t="shared" ref="F42:F43" si="2">E42/D42</f>
        <v>0.7985140657894737</v>
      </c>
    </row>
    <row r="43" spans="1:6" s="1" customFormat="1" ht="15.75" thickBot="1">
      <c r="A43" s="39" t="s">
        <v>40</v>
      </c>
      <c r="B43" s="26" t="s">
        <v>15</v>
      </c>
      <c r="C43" s="27">
        <v>464</v>
      </c>
      <c r="D43" s="28">
        <v>456000000</v>
      </c>
      <c r="E43" s="28">
        <f>364122414-0</f>
        <v>364122414</v>
      </c>
      <c r="F43" s="40">
        <f t="shared" si="2"/>
        <v>0.7985140657894737</v>
      </c>
    </row>
    <row r="44" spans="1:6" s="1" customFormat="1" ht="45" customHeight="1" thickBot="1">
      <c r="A44" s="14" t="s">
        <v>67</v>
      </c>
      <c r="B44" s="15" t="s">
        <v>27</v>
      </c>
      <c r="C44" s="22" t="s">
        <v>28</v>
      </c>
      <c r="D44" s="17">
        <f>SUM(D45)</f>
        <v>140400000</v>
      </c>
      <c r="E44" s="17">
        <f>SUM(E45)</f>
        <v>140400000</v>
      </c>
      <c r="F44" s="18">
        <f t="shared" ref="F44:F45" si="3">E44/D44</f>
        <v>1</v>
      </c>
    </row>
    <row r="45" spans="1:6" s="1" customFormat="1" ht="15.75" thickBot="1">
      <c r="A45" s="39" t="s">
        <v>40</v>
      </c>
      <c r="B45" s="26" t="s">
        <v>29</v>
      </c>
      <c r="C45" s="27">
        <v>488</v>
      </c>
      <c r="D45" s="28">
        <v>140400000</v>
      </c>
      <c r="E45" s="28">
        <f>140400000-0</f>
        <v>140400000</v>
      </c>
      <c r="F45" s="40">
        <f t="shared" si="3"/>
        <v>1</v>
      </c>
    </row>
    <row r="46" spans="1:6" s="1" customFormat="1" ht="45" customHeight="1" thickBot="1">
      <c r="A46" s="14" t="s">
        <v>68</v>
      </c>
      <c r="B46" s="15" t="s">
        <v>53</v>
      </c>
      <c r="C46" s="22">
        <v>12</v>
      </c>
      <c r="D46" s="17">
        <f>SUM(D47:D56)</f>
        <v>8785000</v>
      </c>
      <c r="E46" s="17">
        <f>SUM(E47:E56)</f>
        <v>4440543</v>
      </c>
      <c r="F46" s="18">
        <f t="shared" si="0"/>
        <v>0.50546875355719978</v>
      </c>
    </row>
    <row r="47" spans="1:6" s="1" customFormat="1">
      <c r="A47" s="32" t="s">
        <v>40</v>
      </c>
      <c r="B47" s="19" t="s">
        <v>16</v>
      </c>
      <c r="C47" s="20">
        <v>401</v>
      </c>
      <c r="D47" s="21">
        <v>4150000</v>
      </c>
      <c r="E47" s="21">
        <f>3565506-1810108</f>
        <v>1755398</v>
      </c>
      <c r="F47" s="33">
        <f t="shared" si="0"/>
        <v>0.42298746987951807</v>
      </c>
    </row>
    <row r="48" spans="1:6" s="1" customFormat="1">
      <c r="A48" s="34" t="s">
        <v>33</v>
      </c>
      <c r="B48" s="2" t="s">
        <v>5</v>
      </c>
      <c r="C48" s="7">
        <v>402</v>
      </c>
      <c r="D48" s="4">
        <v>1750000</v>
      </c>
      <c r="E48" s="4">
        <f>1318745-669490</f>
        <v>649255</v>
      </c>
      <c r="F48" s="35">
        <f t="shared" si="0"/>
        <v>0.37100285714285713</v>
      </c>
    </row>
    <row r="49" spans="1:6" s="1" customFormat="1">
      <c r="A49" s="34" t="s">
        <v>43</v>
      </c>
      <c r="B49" s="2" t="s">
        <v>6</v>
      </c>
      <c r="C49" s="7">
        <v>420</v>
      </c>
      <c r="D49" s="4">
        <v>300000</v>
      </c>
      <c r="E49" s="4">
        <f>293836-293836</f>
        <v>0</v>
      </c>
      <c r="F49" s="35">
        <f t="shared" si="0"/>
        <v>0</v>
      </c>
    </row>
    <row r="50" spans="1:6" s="1" customFormat="1" ht="30">
      <c r="A50" s="34" t="s">
        <v>44</v>
      </c>
      <c r="B50" s="2" t="s">
        <v>7</v>
      </c>
      <c r="C50" s="7">
        <v>421</v>
      </c>
      <c r="D50" s="4">
        <v>250308</v>
      </c>
      <c r="E50" s="4">
        <f>249829-118124</f>
        <v>131705</v>
      </c>
      <c r="F50" s="35">
        <f t="shared" si="0"/>
        <v>0.52617175639612002</v>
      </c>
    </row>
    <row r="51" spans="1:6" s="1" customFormat="1">
      <c r="A51" s="34" t="s">
        <v>45</v>
      </c>
      <c r="B51" s="2" t="s">
        <v>8</v>
      </c>
      <c r="C51" s="7">
        <v>423</v>
      </c>
      <c r="D51" s="4">
        <v>152000</v>
      </c>
      <c r="E51" s="4">
        <f>149821-33641</f>
        <v>116180</v>
      </c>
      <c r="F51" s="35">
        <f t="shared" si="0"/>
        <v>0.76434210526315793</v>
      </c>
    </row>
    <row r="52" spans="1:6" s="1" customFormat="1">
      <c r="A52" s="34" t="s">
        <v>46</v>
      </c>
      <c r="B52" s="2" t="s">
        <v>9</v>
      </c>
      <c r="C52" s="7">
        <v>424</v>
      </c>
      <c r="D52" s="4">
        <v>159232</v>
      </c>
      <c r="E52" s="4">
        <f>150508-6254</f>
        <v>144254</v>
      </c>
      <c r="F52" s="35">
        <f t="shared" si="0"/>
        <v>0.90593599276527326</v>
      </c>
    </row>
    <row r="53" spans="1:6" s="1" customFormat="1">
      <c r="A53" s="34" t="s">
        <v>47</v>
      </c>
      <c r="B53" s="2" t="s">
        <v>10</v>
      </c>
      <c r="C53" s="7">
        <v>425</v>
      </c>
      <c r="D53" s="4">
        <v>1036975</v>
      </c>
      <c r="E53" s="4">
        <f>1035249-242284</f>
        <v>792965</v>
      </c>
      <c r="F53" s="35">
        <f t="shared" si="0"/>
        <v>0.76469056631066323</v>
      </c>
    </row>
    <row r="54" spans="1:6" s="1" customFormat="1">
      <c r="A54" s="34" t="s">
        <v>48</v>
      </c>
      <c r="B54" s="2" t="s">
        <v>11</v>
      </c>
      <c r="C54" s="7">
        <v>426</v>
      </c>
      <c r="D54" s="4">
        <v>290000</v>
      </c>
      <c r="E54" s="4">
        <f>284896-130595</f>
        <v>154301</v>
      </c>
      <c r="F54" s="35">
        <f t="shared" si="0"/>
        <v>0.53207241379310344</v>
      </c>
    </row>
    <row r="55" spans="1:6" s="1" customFormat="1">
      <c r="A55" s="34" t="s">
        <v>49</v>
      </c>
      <c r="B55" s="2" t="s">
        <v>12</v>
      </c>
      <c r="C55" s="7">
        <v>465</v>
      </c>
      <c r="D55" s="4">
        <v>426485</v>
      </c>
      <c r="E55" s="4">
        <f>426485-0</f>
        <v>426485</v>
      </c>
      <c r="F55" s="35">
        <f t="shared" si="0"/>
        <v>1</v>
      </c>
    </row>
    <row r="56" spans="1:6" s="1" customFormat="1" ht="15.75" thickBot="1">
      <c r="A56" s="34" t="s">
        <v>50</v>
      </c>
      <c r="B56" s="2" t="s">
        <v>13</v>
      </c>
      <c r="C56" s="7">
        <v>480</v>
      </c>
      <c r="D56" s="4">
        <v>270000</v>
      </c>
      <c r="E56" s="4">
        <f>270000-0</f>
        <v>270000</v>
      </c>
      <c r="F56" s="35">
        <f t="shared" si="0"/>
        <v>1</v>
      </c>
    </row>
    <row r="57" spans="1:6" s="1" customFormat="1" ht="45" customHeight="1" thickBot="1">
      <c r="A57" s="14" t="s">
        <v>69</v>
      </c>
      <c r="B57" s="15" t="s">
        <v>30</v>
      </c>
      <c r="C57" s="22">
        <v>13</v>
      </c>
      <c r="D57" s="17">
        <f>SUM(D58:D67)</f>
        <v>219245000</v>
      </c>
      <c r="E57" s="17">
        <f>SUM(E58:E67)</f>
        <v>200871340</v>
      </c>
      <c r="F57" s="18">
        <f t="shared" si="0"/>
        <v>0.91619576273119119</v>
      </c>
    </row>
    <row r="58" spans="1:6" s="1" customFormat="1">
      <c r="A58" s="47" t="s">
        <v>40</v>
      </c>
      <c r="B58" s="48" t="s">
        <v>16</v>
      </c>
      <c r="C58" s="49">
        <v>401</v>
      </c>
      <c r="D58" s="50">
        <v>3476000</v>
      </c>
      <c r="E58" s="50">
        <f>3469863-1949064</f>
        <v>1520799</v>
      </c>
      <c r="F58" s="51">
        <f t="shared" si="0"/>
        <v>0.43751409666283086</v>
      </c>
    </row>
    <row r="59" spans="1:6" s="1" customFormat="1">
      <c r="A59" s="34" t="s">
        <v>33</v>
      </c>
      <c r="B59" s="2" t="s">
        <v>5</v>
      </c>
      <c r="C59" s="7">
        <v>402</v>
      </c>
      <c r="D59" s="4">
        <v>1284000</v>
      </c>
      <c r="E59" s="4">
        <f>1283382-720897</f>
        <v>562485</v>
      </c>
      <c r="F59" s="35">
        <f t="shared" si="0"/>
        <v>0.43807242990654205</v>
      </c>
    </row>
    <row r="60" spans="1:6" s="1" customFormat="1">
      <c r="A60" s="34" t="s">
        <v>43</v>
      </c>
      <c r="B60" s="2" t="s">
        <v>6</v>
      </c>
      <c r="C60" s="7">
        <v>420</v>
      </c>
      <c r="D60" s="4">
        <v>5270000</v>
      </c>
      <c r="E60" s="4">
        <f>5146190-2762966</f>
        <v>2383224</v>
      </c>
      <c r="F60" s="35">
        <f t="shared" si="0"/>
        <v>0.45222466793168881</v>
      </c>
    </row>
    <row r="61" spans="1:6" s="1" customFormat="1" ht="30">
      <c r="A61" s="34" t="s">
        <v>44</v>
      </c>
      <c r="B61" s="2" t="s">
        <v>7</v>
      </c>
      <c r="C61" s="7">
        <v>421</v>
      </c>
      <c r="D61" s="4">
        <v>1300000</v>
      </c>
      <c r="E61" s="4">
        <f>1080998-357731</f>
        <v>723267</v>
      </c>
      <c r="F61" s="35">
        <f t="shared" si="0"/>
        <v>0.55635923076923077</v>
      </c>
    </row>
    <row r="62" spans="1:6" s="1" customFormat="1">
      <c r="A62" s="34" t="s">
        <v>45</v>
      </c>
      <c r="B62" s="2" t="s">
        <v>8</v>
      </c>
      <c r="C62" s="7">
        <v>423</v>
      </c>
      <c r="D62" s="4">
        <v>750000</v>
      </c>
      <c r="E62" s="4">
        <f>581219-299744</f>
        <v>281475</v>
      </c>
      <c r="F62" s="35">
        <f t="shared" si="0"/>
        <v>0.37530000000000002</v>
      </c>
    </row>
    <row r="63" spans="1:6" s="1" customFormat="1">
      <c r="A63" s="34" t="s">
        <v>46</v>
      </c>
      <c r="B63" s="2" t="s">
        <v>9</v>
      </c>
      <c r="C63" s="7">
        <v>424</v>
      </c>
      <c r="D63" s="4">
        <v>1000000</v>
      </c>
      <c r="E63" s="4">
        <f>938287-255584</f>
        <v>682703</v>
      </c>
      <c r="F63" s="35">
        <f t="shared" si="0"/>
        <v>0.68270299999999995</v>
      </c>
    </row>
    <row r="64" spans="1:6" s="1" customFormat="1">
      <c r="A64" s="34" t="s">
        <v>47</v>
      </c>
      <c r="B64" s="2" t="s">
        <v>10</v>
      </c>
      <c r="C64" s="7">
        <v>425</v>
      </c>
      <c r="D64" s="4">
        <v>30888000</v>
      </c>
      <c r="E64" s="4">
        <f>28815239-8152469</f>
        <v>20662770</v>
      </c>
      <c r="F64" s="35">
        <f t="shared" si="0"/>
        <v>0.66895784770784772</v>
      </c>
    </row>
    <row r="65" spans="1:6" s="1" customFormat="1">
      <c r="A65" s="34" t="s">
        <v>48</v>
      </c>
      <c r="B65" s="2" t="s">
        <v>11</v>
      </c>
      <c r="C65" s="7">
        <v>426</v>
      </c>
      <c r="D65" s="4">
        <v>2155000</v>
      </c>
      <c r="E65" s="4">
        <f>2004988-1027406</f>
        <v>977582</v>
      </c>
      <c r="F65" s="35">
        <f t="shared" si="0"/>
        <v>0.45363433874709974</v>
      </c>
    </row>
    <row r="66" spans="1:6" s="1" customFormat="1">
      <c r="A66" s="34" t="s">
        <v>49</v>
      </c>
      <c r="B66" s="2" t="s">
        <v>15</v>
      </c>
      <c r="C66" s="7">
        <v>464</v>
      </c>
      <c r="D66" s="4">
        <v>172227000</v>
      </c>
      <c r="E66" s="4">
        <f>172224167-2282</f>
        <v>172221885</v>
      </c>
      <c r="F66" s="35">
        <f t="shared" si="0"/>
        <v>0.99997030082391258</v>
      </c>
    </row>
    <row r="67" spans="1:6" s="1" customFormat="1" ht="15.75" thickBot="1">
      <c r="A67" s="42" t="s">
        <v>50</v>
      </c>
      <c r="B67" s="43" t="s">
        <v>13</v>
      </c>
      <c r="C67" s="44">
        <v>480</v>
      </c>
      <c r="D67" s="45">
        <v>895000</v>
      </c>
      <c r="E67" s="45">
        <f>855150-0</f>
        <v>855150</v>
      </c>
      <c r="F67" s="46">
        <f t="shared" si="0"/>
        <v>0.95547486033519557</v>
      </c>
    </row>
  </sheetData>
  <pageMargins left="0.2" right="0.2" top="0.2" bottom="0.65" header="0.2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2019-02-26T10:43:06Z</dcterms:modified>
</cp:coreProperties>
</file>