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0340" windowHeight="7350" tabRatio="798" activeTab="1"/>
  </bookViews>
  <sheets>
    <sheet name="Буџет 2021" sheetId="2" r:id="rId1"/>
    <sheet name="Годишни &amp; квартални планови 21" sheetId="10" r:id="rId2"/>
  </sheets>
  <externalReferences>
    <externalReference r:id="rId3"/>
    <externalReference r:id="rId4"/>
  </externalReferences>
  <definedNames>
    <definedName name="_xlnm.Print_Area" localSheetId="0">'Буџет 2021'!$A$1:$I$50</definedName>
    <definedName name="_xlnm.Print_Area" localSheetId="1">'Годишни &amp; квартални планови 21'!$A$1:$AF$51</definedName>
    <definedName name="_xlnm.Print_Titles" localSheetId="0">'Буџет 2021'!$1:$3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0" l="1"/>
  <c r="G49" i="10"/>
  <c r="O48" i="10"/>
  <c r="N48" i="10"/>
  <c r="G48" i="10"/>
  <c r="V47" i="10"/>
  <c r="T47" i="10"/>
  <c r="N47" i="10"/>
  <c r="N49" i="10" s="1"/>
  <c r="M47" i="10"/>
  <c r="L47" i="10"/>
  <c r="G47" i="10"/>
  <c r="W46" i="10"/>
  <c r="V46" i="10"/>
  <c r="N46" i="10"/>
  <c r="M46" i="10"/>
  <c r="O46" i="10" s="1"/>
  <c r="L46" i="10"/>
  <c r="F46" i="10"/>
  <c r="F50" i="10" s="1"/>
  <c r="D46" i="10"/>
  <c r="V45" i="10"/>
  <c r="U45" i="10"/>
  <c r="W45" i="10" s="1"/>
  <c r="T45" i="10"/>
  <c r="O45" i="10"/>
  <c r="N45" i="10"/>
  <c r="G45" i="10"/>
  <c r="V44" i="10"/>
  <c r="W44" i="10" s="1"/>
  <c r="N44" i="10"/>
  <c r="M44" i="10"/>
  <c r="L44" i="10"/>
  <c r="O44" i="10" s="1"/>
  <c r="G44" i="10"/>
  <c r="AD43" i="10"/>
  <c r="AC43" i="10"/>
  <c r="W43" i="10"/>
  <c r="V43" i="10"/>
  <c r="N43" i="10"/>
  <c r="M43" i="10"/>
  <c r="G43" i="10"/>
  <c r="W42" i="10"/>
  <c r="V42" i="10"/>
  <c r="U42" i="10"/>
  <c r="U47" i="10" s="1"/>
  <c r="N42" i="10"/>
  <c r="M42" i="10"/>
  <c r="L42" i="10"/>
  <c r="O42" i="10" s="1"/>
  <c r="G42" i="10"/>
  <c r="L33" i="10"/>
  <c r="G33" i="10"/>
  <c r="F33" i="10"/>
  <c r="E33" i="10"/>
  <c r="V32" i="10"/>
  <c r="N32" i="10"/>
  <c r="O32" i="10" s="1"/>
  <c r="F32" i="10"/>
  <c r="E32" i="10"/>
  <c r="G32" i="10" s="1"/>
  <c r="W31" i="10"/>
  <c r="V31" i="10"/>
  <c r="N31" i="10"/>
  <c r="M31" i="10"/>
  <c r="O31" i="10" s="1"/>
  <c r="E31" i="10"/>
  <c r="G31" i="10" s="1"/>
  <c r="W30" i="10"/>
  <c r="O30" i="10"/>
  <c r="N30" i="10"/>
  <c r="M30" i="10"/>
  <c r="E30" i="10"/>
  <c r="G30" i="10" s="1"/>
  <c r="V29" i="10"/>
  <c r="T29" i="10"/>
  <c r="W29" i="10" s="1"/>
  <c r="O29" i="10"/>
  <c r="N29" i="10"/>
  <c r="G29" i="10"/>
  <c r="F29" i="10"/>
  <c r="W28" i="10"/>
  <c r="V28" i="10"/>
  <c r="N28" i="10"/>
  <c r="M28" i="10"/>
  <c r="L28" i="10"/>
  <c r="F28" i="10"/>
  <c r="F34" i="10" s="1"/>
  <c r="E28" i="10"/>
  <c r="AD27" i="10"/>
  <c r="AC27" i="10"/>
  <c r="AB27" i="10"/>
  <c r="U27" i="10"/>
  <c r="U32" i="10" s="1"/>
  <c r="N27" i="10"/>
  <c r="G27" i="10"/>
  <c r="W26" i="10"/>
  <c r="V26" i="10"/>
  <c r="T26" i="10"/>
  <c r="T32" i="10" s="1"/>
  <c r="N26" i="10"/>
  <c r="O26" i="10" s="1"/>
  <c r="D26" i="10"/>
  <c r="D34" i="10" s="1"/>
  <c r="G17" i="10"/>
  <c r="F17" i="10"/>
  <c r="E17" i="10"/>
  <c r="D17" i="10"/>
  <c r="O16" i="10"/>
  <c r="N16" i="10"/>
  <c r="L16" i="10"/>
  <c r="H16" i="10"/>
  <c r="W15" i="10"/>
  <c r="V15" i="10"/>
  <c r="U15" i="10"/>
  <c r="T15" i="10"/>
  <c r="P15" i="10"/>
  <c r="X14" i="10"/>
  <c r="P14" i="10"/>
  <c r="H14" i="10"/>
  <c r="X13" i="10"/>
  <c r="P13" i="10"/>
  <c r="L13" i="10"/>
  <c r="H13" i="10"/>
  <c r="X12" i="10"/>
  <c r="P12" i="10"/>
  <c r="H12" i="10"/>
  <c r="X11" i="10"/>
  <c r="P11" i="10"/>
  <c r="H11" i="10"/>
  <c r="H17" i="10" s="1"/>
  <c r="X10" i="10"/>
  <c r="M10" i="10"/>
  <c r="H10" i="10"/>
  <c r="AB9" i="10"/>
  <c r="AB26" i="10" s="1"/>
  <c r="AE26" i="10" s="1"/>
  <c r="AE27" i="10" s="1"/>
  <c r="X9" i="10"/>
  <c r="P9" i="10"/>
  <c r="H9" i="10"/>
  <c r="K49" i="2"/>
  <c r="J49" i="2"/>
  <c r="I49" i="2"/>
  <c r="G49" i="2"/>
  <c r="F49" i="2"/>
  <c r="E49" i="2"/>
  <c r="D49" i="2"/>
  <c r="K48" i="2"/>
  <c r="J48" i="2"/>
  <c r="G48" i="2"/>
  <c r="I48" i="2" s="1"/>
  <c r="F48" i="2"/>
  <c r="E48" i="2"/>
  <c r="K47" i="2"/>
  <c r="J47" i="2"/>
  <c r="G47" i="2"/>
  <c r="F47" i="2"/>
  <c r="E47" i="2"/>
  <c r="I47" i="2" s="1"/>
  <c r="K46" i="2"/>
  <c r="J46" i="2"/>
  <c r="G46" i="2"/>
  <c r="I46" i="2" s="1"/>
  <c r="F46" i="2"/>
  <c r="E46" i="2"/>
  <c r="K45" i="2"/>
  <c r="J45" i="2"/>
  <c r="G45" i="2"/>
  <c r="F45" i="2"/>
  <c r="E45" i="2"/>
  <c r="I45" i="2" s="1"/>
  <c r="K44" i="2"/>
  <c r="J44" i="2"/>
  <c r="G44" i="2"/>
  <c r="I44" i="2" s="1"/>
  <c r="F44" i="2"/>
  <c r="E44" i="2"/>
  <c r="K43" i="2"/>
  <c r="J43" i="2"/>
  <c r="J41" i="2" s="1"/>
  <c r="G43" i="2"/>
  <c r="E43" i="2"/>
  <c r="I43" i="2" s="1"/>
  <c r="D43" i="2"/>
  <c r="D41" i="2" s="1"/>
  <c r="K42" i="2"/>
  <c r="J42" i="2"/>
  <c r="G42" i="2"/>
  <c r="F42" i="2"/>
  <c r="E42" i="2"/>
  <c r="E41" i="2" s="1"/>
  <c r="K41" i="2"/>
  <c r="H41" i="2"/>
  <c r="F41" i="2"/>
  <c r="K40" i="2"/>
  <c r="J40" i="2"/>
  <c r="G40" i="2"/>
  <c r="F40" i="2"/>
  <c r="E40" i="2"/>
  <c r="D40" i="2"/>
  <c r="D39" i="2"/>
  <c r="K38" i="2"/>
  <c r="I38" i="2"/>
  <c r="G38" i="2"/>
  <c r="E38" i="2"/>
  <c r="D38" i="2"/>
  <c r="K37" i="2"/>
  <c r="G37" i="2"/>
  <c r="F37" i="2"/>
  <c r="E37" i="2"/>
  <c r="I37" i="2" s="1"/>
  <c r="D37" i="2"/>
  <c r="K36" i="2"/>
  <c r="G36" i="2"/>
  <c r="I36" i="2" s="1"/>
  <c r="F36" i="2"/>
  <c r="E36" i="2"/>
  <c r="D36" i="2"/>
  <c r="K35" i="2"/>
  <c r="K31" i="2" s="1"/>
  <c r="J35" i="2"/>
  <c r="G35" i="2"/>
  <c r="F35" i="2"/>
  <c r="I35" i="2" s="1"/>
  <c r="E35" i="2"/>
  <c r="D35" i="2"/>
  <c r="K34" i="2"/>
  <c r="J34" i="2"/>
  <c r="G34" i="2"/>
  <c r="I34" i="2" s="1"/>
  <c r="K33" i="2"/>
  <c r="J33" i="2"/>
  <c r="G33" i="2"/>
  <c r="F33" i="2"/>
  <c r="E33" i="2"/>
  <c r="I33" i="2" s="1"/>
  <c r="D33" i="2"/>
  <c r="K32" i="2"/>
  <c r="J32" i="2"/>
  <c r="J31" i="2" s="1"/>
  <c r="I32" i="2"/>
  <c r="G32" i="2"/>
  <c r="F32" i="2"/>
  <c r="F31" i="2" s="1"/>
  <c r="E32" i="2"/>
  <c r="E31" i="2" s="1"/>
  <c r="H31" i="2"/>
  <c r="D31" i="2"/>
  <c r="K30" i="2"/>
  <c r="K17" i="2" s="1"/>
  <c r="G30" i="2"/>
  <c r="F30" i="2"/>
  <c r="E30" i="2"/>
  <c r="I30" i="2" s="1"/>
  <c r="G29" i="2"/>
  <c r="F29" i="2"/>
  <c r="I29" i="2" s="1"/>
  <c r="I28" i="2"/>
  <c r="G28" i="2"/>
  <c r="E28" i="2"/>
  <c r="G27" i="2"/>
  <c r="I27" i="2" s="1"/>
  <c r="F27" i="2"/>
  <c r="E27" i="2"/>
  <c r="G26" i="2"/>
  <c r="I26" i="2" s="1"/>
  <c r="G25" i="2"/>
  <c r="F25" i="2"/>
  <c r="E25" i="2"/>
  <c r="I25" i="2" s="1"/>
  <c r="G24" i="2"/>
  <c r="F24" i="2"/>
  <c r="E24" i="2"/>
  <c r="I24" i="2" s="1"/>
  <c r="G23" i="2"/>
  <c r="F23" i="2"/>
  <c r="E23" i="2"/>
  <c r="I23" i="2" s="1"/>
  <c r="G22" i="2"/>
  <c r="F22" i="2"/>
  <c r="E22" i="2"/>
  <c r="I22" i="2" s="1"/>
  <c r="G21" i="2"/>
  <c r="F21" i="2"/>
  <c r="E21" i="2"/>
  <c r="I21" i="2" s="1"/>
  <c r="G20" i="2"/>
  <c r="F20" i="2"/>
  <c r="E20" i="2"/>
  <c r="I20" i="2" s="1"/>
  <c r="G19" i="2"/>
  <c r="F19" i="2"/>
  <c r="E19" i="2"/>
  <c r="I19" i="2" s="1"/>
  <c r="G18" i="2"/>
  <c r="G17" i="2" s="1"/>
  <c r="F18" i="2"/>
  <c r="F17" i="2" s="1"/>
  <c r="E18" i="2"/>
  <c r="J17" i="2"/>
  <c r="H17" i="2"/>
  <c r="D17" i="2"/>
  <c r="K16" i="2"/>
  <c r="E16" i="2"/>
  <c r="I16" i="2" s="1"/>
  <c r="I15" i="2"/>
  <c r="E15" i="2"/>
  <c r="K14" i="2"/>
  <c r="E14" i="2"/>
  <c r="I14" i="2" s="1"/>
  <c r="K13" i="2"/>
  <c r="J13" i="2"/>
  <c r="E13" i="2"/>
  <c r="I13" i="2" s="1"/>
  <c r="K12" i="2"/>
  <c r="J12" i="2"/>
  <c r="E12" i="2"/>
  <c r="I12" i="2" s="1"/>
  <c r="K11" i="2"/>
  <c r="J11" i="2"/>
  <c r="E11" i="2"/>
  <c r="I11" i="2" s="1"/>
  <c r="K10" i="2"/>
  <c r="J10" i="2"/>
  <c r="E10" i="2"/>
  <c r="I10" i="2" s="1"/>
  <c r="K9" i="2"/>
  <c r="J9" i="2"/>
  <c r="E9" i="2"/>
  <c r="I9" i="2" s="1"/>
  <c r="K8" i="2"/>
  <c r="J8" i="2"/>
  <c r="E8" i="2"/>
  <c r="I8" i="2" s="1"/>
  <c r="K7" i="2"/>
  <c r="J7" i="2"/>
  <c r="E7" i="2"/>
  <c r="I7" i="2" s="1"/>
  <c r="D7" i="2"/>
  <c r="E6" i="2"/>
  <c r="I6" i="2" s="1"/>
  <c r="I5" i="2"/>
  <c r="E5" i="2"/>
  <c r="H4" i="2"/>
  <c r="G4" i="2"/>
  <c r="F4" i="2"/>
  <c r="D4" i="2"/>
  <c r="E4" i="2" l="1"/>
  <c r="I42" i="2"/>
  <c r="I41" i="2" s="1"/>
  <c r="G41" i="2"/>
  <c r="M16" i="10"/>
  <c r="P10" i="10"/>
  <c r="P16" i="10" s="1"/>
  <c r="O27" i="10"/>
  <c r="O33" i="10" s="1"/>
  <c r="N33" i="10"/>
  <c r="M33" i="10"/>
  <c r="O28" i="10"/>
  <c r="W47" i="10"/>
  <c r="G31" i="2"/>
  <c r="G50" i="2" s="1"/>
  <c r="D50" i="2"/>
  <c r="H50" i="2"/>
  <c r="E17" i="2"/>
  <c r="I18" i="2"/>
  <c r="I17" i="2" s="1"/>
  <c r="I40" i="2"/>
  <c r="E39" i="2"/>
  <c r="I39" i="2" s="1"/>
  <c r="X15" i="10"/>
  <c r="E34" i="10"/>
  <c r="G28" i="10"/>
  <c r="E46" i="10"/>
  <c r="O47" i="10"/>
  <c r="O49" i="10" s="1"/>
  <c r="I31" i="2"/>
  <c r="M49" i="10"/>
  <c r="O43" i="10"/>
  <c r="F50" i="2"/>
  <c r="L49" i="10"/>
  <c r="AC9" i="10"/>
  <c r="AB10" i="10"/>
  <c r="G26" i="10"/>
  <c r="G34" i="10" s="1"/>
  <c r="W27" i="10"/>
  <c r="W32" i="10" s="1"/>
  <c r="AB42" i="10" l="1"/>
  <c r="AC10" i="10"/>
  <c r="AD9" i="10"/>
  <c r="E50" i="10"/>
  <c r="G46" i="10"/>
  <c r="G50" i="10" s="1"/>
  <c r="I4" i="2"/>
  <c r="E50" i="2"/>
  <c r="I50" i="2" s="1"/>
  <c r="K39" i="2"/>
  <c r="J39" i="2"/>
  <c r="AD10" i="10" l="1"/>
  <c r="AE9" i="10"/>
  <c r="J4" i="2"/>
  <c r="J50" i="2" s="1"/>
  <c r="K4" i="2"/>
  <c r="K50" i="2" s="1"/>
  <c r="AB43" i="10"/>
  <c r="AE42" i="10"/>
  <c r="AE43" i="10" s="1"/>
  <c r="AE10" i="10" l="1"/>
  <c r="AF9" i="10"/>
  <c r="AF10" i="10" s="1"/>
</calcChain>
</file>

<file path=xl/sharedStrings.xml><?xml version="1.0" encoding="utf-8"?>
<sst xmlns="http://schemas.openxmlformats.org/spreadsheetml/2006/main" count="288" uniqueCount="77">
  <si>
    <t>Раздел</t>
  </si>
  <si>
    <t>РКБ</t>
  </si>
  <si>
    <t xml:space="preserve">Тип на сметка </t>
  </si>
  <si>
    <t>Инд.партија</t>
  </si>
  <si>
    <t>Назив на буџетски корисник</t>
  </si>
  <si>
    <t>Министерство за информатичко општество и администрација</t>
  </si>
  <si>
    <t>Бр. на потпр.</t>
  </si>
  <si>
    <t>Назив на потпрогр.</t>
  </si>
  <si>
    <t>Расходна ставка</t>
  </si>
  <si>
    <t>Планиран износ</t>
  </si>
  <si>
    <t>Вкупно квартално</t>
  </si>
  <si>
    <t>Информатичко општество</t>
  </si>
  <si>
    <t>ВКУПНО</t>
  </si>
  <si>
    <t>Вкупно</t>
  </si>
  <si>
    <t>Вложувања и нефинансиски средства</t>
  </si>
  <si>
    <t>НА</t>
  </si>
  <si>
    <t>Купување на мебел</t>
  </si>
  <si>
    <t>Други градежни работи</t>
  </si>
  <si>
    <t>Купување на опрема и машини</t>
  </si>
  <si>
    <t>Други тековни расходи</t>
  </si>
  <si>
    <t>Договорни услуги</t>
  </si>
  <si>
    <t>Поправки и тековно одржување</t>
  </si>
  <si>
    <t>Ком. услуги, греење, комуник. и транспорт</t>
  </si>
  <si>
    <t>НА - Развој и имплементација на ИКТ проекти</t>
  </si>
  <si>
    <t>Субвенции за јавни претпријатија</t>
  </si>
  <si>
    <t xml:space="preserve">Н1   </t>
  </si>
  <si>
    <t>Н1 - Радиодифузна дејност</t>
  </si>
  <si>
    <t xml:space="preserve">К6   </t>
  </si>
  <si>
    <t>Градежни објекти</t>
  </si>
  <si>
    <t>Материјали и ситен инвентар</t>
  </si>
  <si>
    <t>К6</t>
  </si>
  <si>
    <t>К6 - Реформа на јавната администрација</t>
  </si>
  <si>
    <t>Разни трансфери</t>
  </si>
  <si>
    <t>Патни и дневни расходи</t>
  </si>
  <si>
    <t>Придонеси и социајално осигурување</t>
  </si>
  <si>
    <t>Основни плати</t>
  </si>
  <si>
    <t>40 - МАРНЕТ</t>
  </si>
  <si>
    <t>20 - Информатичко општество</t>
  </si>
  <si>
    <t>Вкупно расходи</t>
  </si>
  <si>
    <t>Сметка на заем 786</t>
  </si>
  <si>
    <t>Донации сметка 785</t>
  </si>
  <si>
    <t>Расходи на основен буџет        630,603                             631</t>
  </si>
  <si>
    <t>Буџет 2020 (630)</t>
  </si>
  <si>
    <t>Опис</t>
  </si>
  <si>
    <t>Ставка</t>
  </si>
  <si>
    <t>Потпргм.</t>
  </si>
  <si>
    <t>Вкупно годишно</t>
  </si>
  <si>
    <t>К4</t>
  </si>
  <si>
    <t>К3</t>
  </si>
  <si>
    <t>К2</t>
  </si>
  <si>
    <t>К1</t>
  </si>
  <si>
    <t>Планиран износ по квартали</t>
  </si>
  <si>
    <t>Назив на потпрограма</t>
  </si>
  <si>
    <t>Бр. на потпрогр.</t>
  </si>
  <si>
    <t>Годишен финансиски план за потпрограма 20 на расходи по квартали за 2021 год.</t>
  </si>
  <si>
    <t>Годишен финансиски план за потпрограма К6 на расходи по квартали за 2021 год.</t>
  </si>
  <si>
    <t>Годишен финансиски план за потпрограма НА на расходи по квартали за 2021 год.</t>
  </si>
  <si>
    <t>Радиодифузна дејност</t>
  </si>
  <si>
    <t>Н1</t>
  </si>
  <si>
    <t>Годишен финансиски план за потпрограма Н1 на расходи по квартали за 2021 год.</t>
  </si>
  <si>
    <t>Квартален  финансиски план за потпрограма 20 на расходи по месеци за квартал I - 2021 година.</t>
  </si>
  <si>
    <t>Квартален  финансиски план за потпрограма К6 на расходи по месеци за квартал I - 2021 година.</t>
  </si>
  <si>
    <t>Квартален  финансиски план за потпрограма НА на расходи по месеци за квартал I - 2021 година.</t>
  </si>
  <si>
    <t>Квартален  финансиски план за потпрограма Н1 на расходи по месеци за квартал I - 2021 година.</t>
  </si>
  <si>
    <t>Квартален  финансиски план за потпрограма 20 на расходи по месеци за квартал II - 2021 година.</t>
  </si>
  <si>
    <t>M1</t>
  </si>
  <si>
    <t>M2</t>
  </si>
  <si>
    <t>M3</t>
  </si>
  <si>
    <t>Квартален  финансиски план за потпрограма К6 на расходи по месеци за квартал II - 2021 година.</t>
  </si>
  <si>
    <t>М4</t>
  </si>
  <si>
    <t>М5</t>
  </si>
  <si>
    <t>М6</t>
  </si>
  <si>
    <t>Квартален  финансиски план за потпрограма Н1 на расходи по месеци за квартал II - 2021 година.</t>
  </si>
  <si>
    <t>Квартален  финансиски план за потпрограма НА на расходи по месеци за квартал II - 2021 година.</t>
  </si>
  <si>
    <t>РАЗДЕЛ 17001 МИНИСТЕРСТВО ЗА ИНФОРМАТИЧКО ОПШТЕСТВО И АДМИНИСТРАЦИЈА</t>
  </si>
  <si>
    <t>Развој на информатичко општество</t>
  </si>
  <si>
    <t>Реформа на јавна администрација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</si>
</sst>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д_е_н_._-;\-* #,##0\ _д_е_н_._-;_-* &quot;-&quot;??\ _д_е_н_._-;_-@"/>
    <numFmt numFmtId="165" formatCode="_-* #,##0.00\ _д_е_н_._-;\-* #,##0.00\ _д_е_н_._-;_-* &quot;-&quot;??\ _д_е_н_._-;_-@"/>
    <numFmt numFmtId="166" formatCode="_-* #,##0.0\ _д_е_н_._-;\-* #,##0.0\ _д_е_н_._-;_-* &quot;-&quot;??\ _д_е_н_._-;_-@"/>
  </numFmts>
  <fonts count="30">
    <font>
      <sz val="10"/>
      <name val="Arial"/>
      <charset val="204"/>
    </font>
    <font>
      <b/>
      <sz val="10"/>
      <name val="Myriad Pro"/>
      <family val="2"/>
    </font>
    <font>
      <b/>
      <sz val="10"/>
      <name val="Arial"/>
      <family val="2"/>
    </font>
    <font>
      <sz val="10"/>
      <name val="Myriad Pro"/>
      <family val="2"/>
    </font>
    <font>
      <sz val="10"/>
      <name val="Arial"/>
      <family val="2"/>
    </font>
    <font>
      <b/>
      <sz val="11"/>
      <name val="Myriad Pro"/>
      <family val="2"/>
    </font>
    <font>
      <b/>
      <sz val="10"/>
      <name val="Myriad Pro"/>
      <charset val="204"/>
    </font>
    <font>
      <b/>
      <sz val="10"/>
      <name val="Myriad Pro"/>
    </font>
    <font>
      <b/>
      <sz val="11"/>
      <name val="Myriad Pro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StobiSerif Regular"/>
      <family val="3"/>
    </font>
    <font>
      <b/>
      <sz val="10"/>
      <color theme="1"/>
      <name val="Arial"/>
      <family val="2"/>
    </font>
    <font>
      <b/>
      <sz val="10"/>
      <color theme="1"/>
      <name val="StobiSerif Regular"/>
      <family val="3"/>
    </font>
    <font>
      <b/>
      <sz val="11"/>
      <color theme="1"/>
      <name val="StobiSerif Regular"/>
      <family val="3"/>
    </font>
    <font>
      <sz val="10"/>
      <name val="Arial"/>
      <family val="2"/>
    </font>
    <font>
      <i/>
      <sz val="12"/>
      <color theme="1"/>
      <name val="StobiSerif Regular"/>
      <family val="3"/>
    </font>
    <font>
      <b/>
      <i/>
      <sz val="11"/>
      <color theme="1"/>
      <name val="StobiSerif Medium"/>
      <family val="3"/>
    </font>
    <font>
      <i/>
      <sz val="10"/>
      <color theme="1"/>
      <name val="StobiSerif Regular"/>
      <family val="3"/>
    </font>
    <font>
      <sz val="10"/>
      <color theme="1"/>
      <name val="StobiSerif Medium"/>
      <family val="3"/>
    </font>
    <font>
      <b/>
      <i/>
      <sz val="11"/>
      <color theme="1"/>
      <name val="StobiSerif Regular"/>
      <family val="3"/>
    </font>
    <font>
      <b/>
      <i/>
      <sz val="10"/>
      <color theme="1"/>
      <name val="StobiSerif Regular"/>
      <family val="3"/>
    </font>
    <font>
      <b/>
      <sz val="14"/>
      <color theme="1"/>
      <name val="StobiSerif Regular"/>
      <family val="3"/>
    </font>
    <font>
      <sz val="13"/>
      <color theme="1"/>
      <name val="StobiSerif Regular"/>
      <family val="3"/>
    </font>
    <font>
      <sz val="16"/>
      <color theme="1"/>
      <name val="StobiSerif Regular"/>
      <family val="3"/>
    </font>
    <font>
      <sz val="10"/>
      <name val="Myriad Pro"/>
      <charset val="204"/>
    </font>
    <font>
      <b/>
      <sz val="11"/>
      <name val="Myriad Pro"/>
      <charset val="204"/>
    </font>
    <font>
      <sz val="10"/>
      <name val="Myriad Pro"/>
    </font>
    <font>
      <sz val="10"/>
      <name val="Arial"/>
      <family val="2"/>
      <charset val="204"/>
    </font>
    <font>
      <b/>
      <i/>
      <sz val="11"/>
      <name val="Myriad Pro"/>
      <charset val="204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medium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9" fillId="0" borderId="0"/>
    <xf numFmtId="0" fontId="1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8" fillId="0" borderId="0"/>
    <xf numFmtId="164" fontId="4" fillId="0" borderId="0" applyFont="0" applyFill="0" applyBorder="0" applyAlignment="0" applyProtection="0"/>
    <xf numFmtId="0" fontId="4" fillId="0" borderId="0"/>
  </cellStyleXfs>
  <cellXfs count="242">
    <xf numFmtId="0" fontId="0" fillId="0" borderId="0" xfId="0"/>
    <xf numFmtId="0" fontId="9" fillId="0" borderId="0" xfId="2" applyFont="1" applyAlignment="1"/>
    <xf numFmtId="0" fontId="10" fillId="0" borderId="0" xfId="2" applyFont="1"/>
    <xf numFmtId="164" fontId="10" fillId="0" borderId="0" xfId="2" applyNumberFormat="1" applyFont="1"/>
    <xf numFmtId="3" fontId="10" fillId="0" borderId="0" xfId="2" applyNumberFormat="1" applyFont="1"/>
    <xf numFmtId="165" fontId="10" fillId="0" borderId="0" xfId="2" applyNumberFormat="1" applyFont="1"/>
    <xf numFmtId="0" fontId="11" fillId="0" borderId="0" xfId="2" applyFont="1"/>
    <xf numFmtId="3" fontId="11" fillId="0" borderId="0" xfId="2" applyNumberFormat="1" applyFont="1"/>
    <xf numFmtId="3" fontId="12" fillId="0" borderId="0" xfId="2" applyNumberFormat="1" applyFont="1"/>
    <xf numFmtId="0" fontId="12" fillId="0" borderId="0" xfId="2" applyFont="1"/>
    <xf numFmtId="0" fontId="13" fillId="0" borderId="0" xfId="2" applyFont="1" applyAlignment="1">
      <alignment wrapText="1"/>
    </xf>
    <xf numFmtId="166" fontId="10" fillId="0" borderId="0" xfId="2" applyNumberFormat="1" applyFont="1"/>
    <xf numFmtId="3" fontId="14" fillId="0" borderId="0" xfId="2" applyNumberFormat="1" applyFont="1"/>
    <xf numFmtId="3" fontId="11" fillId="0" borderId="6" xfId="2" applyNumberFormat="1" applyFont="1" applyBorder="1"/>
    <xf numFmtId="3" fontId="11" fillId="3" borderId="7" xfId="2" applyNumberFormat="1" applyFont="1" applyFill="1" applyBorder="1"/>
    <xf numFmtId="3" fontId="11" fillId="3" borderId="2" xfId="2" applyNumberFormat="1" applyFont="1" applyFill="1" applyBorder="1"/>
    <xf numFmtId="3" fontId="11" fillId="0" borderId="4" xfId="2" applyNumberFormat="1" applyFont="1" applyBorder="1"/>
    <xf numFmtId="3" fontId="11" fillId="0" borderId="2" xfId="2" applyNumberFormat="1" applyFont="1" applyBorder="1"/>
    <xf numFmtId="3" fontId="11" fillId="3" borderId="9" xfId="2" applyNumberFormat="1" applyFont="1" applyFill="1" applyBorder="1" applyAlignment="1">
      <alignment horizontal="right"/>
    </xf>
    <xf numFmtId="0" fontId="11" fillId="0" borderId="2" xfId="2" applyFont="1" applyBorder="1" applyAlignment="1">
      <alignment wrapText="1"/>
    </xf>
    <xf numFmtId="0" fontId="11" fillId="0" borderId="2" xfId="2" applyFont="1" applyBorder="1" applyAlignment="1">
      <alignment horizontal="center"/>
    </xf>
    <xf numFmtId="0" fontId="11" fillId="0" borderId="2" xfId="2" applyFont="1" applyBorder="1"/>
    <xf numFmtId="3" fontId="11" fillId="0" borderId="10" xfId="2" applyNumberFormat="1" applyFont="1" applyBorder="1"/>
    <xf numFmtId="3" fontId="11" fillId="3" borderId="10" xfId="2" applyNumberFormat="1" applyFont="1" applyFill="1" applyBorder="1"/>
    <xf numFmtId="3" fontId="11" fillId="3" borderId="11" xfId="2" applyNumberFormat="1" applyFont="1" applyFill="1" applyBorder="1" applyAlignment="1">
      <alignment horizontal="right"/>
    </xf>
    <xf numFmtId="3" fontId="11" fillId="0" borderId="12" xfId="2" applyNumberFormat="1" applyFont="1" applyBorder="1"/>
    <xf numFmtId="0" fontId="11" fillId="0" borderId="2" xfId="2" applyFont="1" applyBorder="1" applyAlignment="1">
      <alignment vertical="top" wrapText="1"/>
    </xf>
    <xf numFmtId="0" fontId="11" fillId="0" borderId="10" xfId="2" applyFont="1" applyBorder="1" applyAlignment="1">
      <alignment horizontal="center"/>
    </xf>
    <xf numFmtId="0" fontId="11" fillId="0" borderId="10" xfId="2" applyFont="1" applyBorder="1"/>
    <xf numFmtId="3" fontId="14" fillId="2" borderId="13" xfId="2" applyNumberFormat="1" applyFont="1" applyFill="1" applyBorder="1"/>
    <xf numFmtId="3" fontId="14" fillId="2" borderId="14" xfId="2" applyNumberFormat="1" applyFont="1" applyFill="1" applyBorder="1"/>
    <xf numFmtId="3" fontId="14" fillId="2" borderId="15" xfId="2" applyNumberFormat="1" applyFont="1" applyFill="1" applyBorder="1"/>
    <xf numFmtId="3" fontId="11" fillId="0" borderId="17" xfId="2" applyNumberFormat="1" applyFont="1" applyBorder="1"/>
    <xf numFmtId="3" fontId="13" fillId="0" borderId="14" xfId="2" applyNumberFormat="1" applyFont="1" applyBorder="1"/>
    <xf numFmtId="3" fontId="11" fillId="3" borderId="18" xfId="2" applyNumberFormat="1" applyFont="1" applyFill="1" applyBorder="1"/>
    <xf numFmtId="3" fontId="18" fillId="3" borderId="17" xfId="2" applyNumberFormat="1" applyFont="1" applyFill="1" applyBorder="1"/>
    <xf numFmtId="3" fontId="11" fillId="3" borderId="17" xfId="2" applyNumberFormat="1" applyFont="1" applyFill="1" applyBorder="1"/>
    <xf numFmtId="3" fontId="11" fillId="3" borderId="19" xfId="2" applyNumberFormat="1" applyFont="1" applyFill="1" applyBorder="1"/>
    <xf numFmtId="3" fontId="18" fillId="0" borderId="20" xfId="2" applyNumberFormat="1" applyFont="1" applyBorder="1"/>
    <xf numFmtId="0" fontId="18" fillId="0" borderId="17" xfId="2" applyFont="1" applyBorder="1" applyAlignment="1">
      <alignment horizontal="left" wrapText="1"/>
    </xf>
    <xf numFmtId="0" fontId="11" fillId="0" borderId="17" xfId="2" applyFont="1" applyBorder="1" applyAlignment="1">
      <alignment horizontal="center" wrapText="1"/>
    </xf>
    <xf numFmtId="0" fontId="19" fillId="0" borderId="17" xfId="2" applyFont="1" applyBorder="1"/>
    <xf numFmtId="3" fontId="13" fillId="2" borderId="13" xfId="2" applyNumberFormat="1" applyFont="1" applyFill="1" applyBorder="1"/>
    <xf numFmtId="3" fontId="13" fillId="2" borderId="14" xfId="2" applyNumberFormat="1" applyFont="1" applyFill="1" applyBorder="1"/>
    <xf numFmtId="3" fontId="13" fillId="2" borderId="21" xfId="2" applyNumberFormat="1" applyFont="1" applyFill="1" applyBorder="1"/>
    <xf numFmtId="3" fontId="13" fillId="2" borderId="22" xfId="2" applyNumberFormat="1" applyFont="1" applyFill="1" applyBorder="1"/>
    <xf numFmtId="3" fontId="13" fillId="2" borderId="15" xfId="2" applyNumberFormat="1" applyFont="1" applyFill="1" applyBorder="1"/>
    <xf numFmtId="3" fontId="11" fillId="0" borderId="23" xfId="2" applyNumberFormat="1" applyFont="1" applyBorder="1"/>
    <xf numFmtId="3" fontId="11" fillId="0" borderId="24" xfId="2" applyNumberFormat="1" applyFont="1" applyBorder="1"/>
    <xf numFmtId="3" fontId="11" fillId="3" borderId="25" xfId="2" applyNumberFormat="1" applyFont="1" applyFill="1" applyBorder="1"/>
    <xf numFmtId="3" fontId="11" fillId="3" borderId="23" xfId="2" applyNumberFormat="1" applyFont="1" applyFill="1" applyBorder="1"/>
    <xf numFmtId="3" fontId="11" fillId="0" borderId="27" xfId="2" applyNumberFormat="1" applyFont="1" applyBorder="1"/>
    <xf numFmtId="0" fontId="19" fillId="0" borderId="23" xfId="2" applyFont="1" applyBorder="1"/>
    <xf numFmtId="3" fontId="11" fillId="3" borderId="28" xfId="2" applyNumberFormat="1" applyFont="1" applyFill="1" applyBorder="1"/>
    <xf numFmtId="3" fontId="11" fillId="3" borderId="8" xfId="2" applyNumberFormat="1" applyFont="1" applyFill="1" applyBorder="1"/>
    <xf numFmtId="3" fontId="11" fillId="0" borderId="29" xfId="2" applyNumberFormat="1" applyFont="1" applyBorder="1"/>
    <xf numFmtId="0" fontId="19" fillId="0" borderId="5" xfId="2" applyFont="1" applyBorder="1"/>
    <xf numFmtId="0" fontId="19" fillId="0" borderId="2" xfId="2" applyFont="1" applyBorder="1"/>
    <xf numFmtId="3" fontId="11" fillId="3" borderId="30" xfId="2" applyNumberFormat="1" applyFont="1" applyFill="1" applyBorder="1"/>
    <xf numFmtId="3" fontId="11" fillId="0" borderId="31" xfId="2" applyNumberFormat="1" applyFont="1" applyBorder="1"/>
    <xf numFmtId="0" fontId="11" fillId="0" borderId="10" xfId="2" applyFont="1" applyBorder="1" applyAlignment="1">
      <alignment horizontal="left" wrapText="1"/>
    </xf>
    <xf numFmtId="0" fontId="19" fillId="0" borderId="32" xfId="2" applyFont="1" applyBorder="1"/>
    <xf numFmtId="0" fontId="19" fillId="0" borderId="10" xfId="2" applyFont="1" applyBorder="1"/>
    <xf numFmtId="3" fontId="14" fillId="3" borderId="10" xfId="2" applyNumberFormat="1" applyFont="1" applyFill="1" applyBorder="1"/>
    <xf numFmtId="3" fontId="11" fillId="3" borderId="33" xfId="2" applyNumberFormat="1" applyFont="1" applyFill="1" applyBorder="1"/>
    <xf numFmtId="3" fontId="14" fillId="2" borderId="17" xfId="2" applyNumberFormat="1" applyFont="1" applyFill="1" applyBorder="1"/>
    <xf numFmtId="3" fontId="14" fillId="2" borderId="34" xfId="2" applyNumberFormat="1" applyFont="1" applyFill="1" applyBorder="1"/>
    <xf numFmtId="0" fontId="11" fillId="0" borderId="23" xfId="2" applyFont="1" applyBorder="1" applyAlignment="1">
      <alignment horizontal="center" wrapText="1"/>
    </xf>
    <xf numFmtId="3" fontId="11" fillId="3" borderId="9" xfId="2" applyNumberFormat="1" applyFont="1" applyFill="1" applyBorder="1"/>
    <xf numFmtId="0" fontId="11" fillId="0" borderId="2" xfId="2" applyFont="1" applyBorder="1" applyAlignment="1">
      <alignment horizontal="left" wrapText="1"/>
    </xf>
    <xf numFmtId="0" fontId="11" fillId="0" borderId="2" xfId="2" applyFont="1" applyBorder="1" applyAlignment="1">
      <alignment horizontal="center" wrapText="1"/>
    </xf>
    <xf numFmtId="0" fontId="11" fillId="0" borderId="2" xfId="2" applyFont="1" applyBorder="1" applyAlignment="1">
      <alignment horizontal="left" vertical="top" wrapText="1"/>
    </xf>
    <xf numFmtId="3" fontId="11" fillId="3" borderId="11" xfId="2" applyNumberFormat="1" applyFont="1" applyFill="1" applyBorder="1"/>
    <xf numFmtId="0" fontId="11" fillId="0" borderId="10" xfId="2" applyFont="1" applyBorder="1" applyAlignment="1">
      <alignment horizontal="center" wrapText="1"/>
    </xf>
    <xf numFmtId="3" fontId="14" fillId="2" borderId="35" xfId="2" applyNumberFormat="1" applyFont="1" applyFill="1" applyBorder="1"/>
    <xf numFmtId="3" fontId="14" fillId="2" borderId="36" xfId="2" applyNumberFormat="1" applyFont="1" applyFill="1" applyBorder="1"/>
    <xf numFmtId="3" fontId="14" fillId="2" borderId="16" xfId="2" applyNumberFormat="1" applyFont="1" applyFill="1" applyBorder="1"/>
    <xf numFmtId="4" fontId="11" fillId="0" borderId="0" xfId="2" applyNumberFormat="1" applyFont="1"/>
    <xf numFmtId="3" fontId="11" fillId="3" borderId="26" xfId="2" applyNumberFormat="1" applyFont="1" applyFill="1" applyBorder="1" applyAlignment="1">
      <alignment horizontal="right"/>
    </xf>
    <xf numFmtId="0" fontId="11" fillId="0" borderId="23" xfId="2" applyFont="1" applyBorder="1" applyAlignment="1">
      <alignment wrapText="1"/>
    </xf>
    <xf numFmtId="0" fontId="13" fillId="0" borderId="0" xfId="2" applyFont="1" applyAlignment="1">
      <alignment horizontal="center" wrapText="1"/>
    </xf>
    <xf numFmtId="3" fontId="11" fillId="0" borderId="2" xfId="2" applyNumberFormat="1" applyFont="1" applyBorder="1" applyAlignment="1">
      <alignment horizontal="right"/>
    </xf>
    <xf numFmtId="0" fontId="11" fillId="0" borderId="10" xfId="2" applyFont="1" applyBorder="1" applyAlignment="1">
      <alignment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0" fillId="0" borderId="0" xfId="2" applyFont="1" applyAlignment="1">
      <alignment wrapText="1"/>
    </xf>
    <xf numFmtId="0" fontId="23" fillId="0" borderId="0" xfId="2" applyFont="1" applyAlignment="1">
      <alignment vertical="center"/>
    </xf>
    <xf numFmtId="3" fontId="11" fillId="0" borderId="0" xfId="2" applyNumberFormat="1" applyFont="1" applyAlignment="1">
      <alignment horizontal="right"/>
    </xf>
    <xf numFmtId="0" fontId="24" fillId="0" borderId="0" xfId="2" applyFont="1"/>
    <xf numFmtId="0" fontId="22" fillId="0" borderId="0" xfId="2" applyFont="1" applyAlignment="1">
      <alignment vertical="center"/>
    </xf>
    <xf numFmtId="0" fontId="10" fillId="0" borderId="0" xfId="2" applyFont="1"/>
    <xf numFmtId="0" fontId="2" fillId="4" borderId="0" xfId="8" applyFont="1" applyFill="1" applyBorder="1"/>
    <xf numFmtId="0" fontId="4" fillId="4" borderId="0" xfId="8" applyFont="1" applyFill="1" applyBorder="1"/>
    <xf numFmtId="0" fontId="6" fillId="4" borderId="0" xfId="1" applyFont="1" applyFill="1" applyBorder="1" applyAlignment="1"/>
    <xf numFmtId="0" fontId="25" fillId="4" borderId="0" xfId="1" applyFont="1" applyFill="1" applyBorder="1" applyAlignment="1"/>
    <xf numFmtId="0" fontId="1" fillId="4" borderId="0" xfId="1" applyFont="1" applyFill="1" applyBorder="1" applyAlignment="1"/>
    <xf numFmtId="0" fontId="3" fillId="4" borderId="0" xfId="1" applyFont="1" applyFill="1" applyBorder="1" applyAlignment="1"/>
    <xf numFmtId="0" fontId="6" fillId="4" borderId="41" xfId="1" applyFont="1" applyFill="1" applyBorder="1" applyAlignment="1">
      <alignment horizontal="center" wrapText="1"/>
    </xf>
    <xf numFmtId="0" fontId="6" fillId="4" borderId="40" xfId="1" applyFont="1" applyFill="1" applyBorder="1" applyAlignment="1">
      <alignment horizontal="center" wrapText="1"/>
    </xf>
    <xf numFmtId="0" fontId="3" fillId="4" borderId="0" xfId="1" applyFont="1" applyFill="1" applyBorder="1"/>
    <xf numFmtId="0" fontId="4" fillId="4" borderId="0" xfId="8" applyFill="1" applyBorder="1"/>
    <xf numFmtId="0" fontId="6" fillId="4" borderId="44" xfId="1" applyFont="1" applyFill="1" applyBorder="1" applyAlignment="1">
      <alignment horizontal="center" vertical="center" wrapText="1"/>
    </xf>
    <xf numFmtId="0" fontId="6" fillId="5" borderId="44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/>
    </xf>
    <xf numFmtId="3" fontId="3" fillId="4" borderId="0" xfId="1" applyNumberFormat="1" applyFont="1" applyFill="1" applyBorder="1" applyAlignment="1">
      <alignment horizontal="right"/>
    </xf>
    <xf numFmtId="3" fontId="25" fillId="5" borderId="0" xfId="1" applyNumberFormat="1" applyFont="1" applyFill="1" applyBorder="1" applyAlignment="1">
      <alignment horizontal="right"/>
    </xf>
    <xf numFmtId="3" fontId="7" fillId="4" borderId="0" xfId="1" applyNumberFormat="1" applyFont="1" applyFill="1" applyBorder="1" applyAlignment="1">
      <alignment horizontal="right"/>
    </xf>
    <xf numFmtId="3" fontId="3" fillId="4" borderId="0" xfId="1" applyNumberFormat="1" applyFont="1" applyFill="1" applyBorder="1" applyAlignment="1"/>
    <xf numFmtId="3" fontId="27" fillId="4" borderId="0" xfId="1" applyNumberFormat="1" applyFont="1" applyFill="1" applyBorder="1" applyAlignment="1"/>
    <xf numFmtId="3" fontId="3" fillId="5" borderId="0" xfId="1" applyNumberFormat="1" applyFont="1" applyFill="1" applyBorder="1" applyAlignment="1">
      <alignment horizontal="right"/>
    </xf>
    <xf numFmtId="0" fontId="3" fillId="4" borderId="46" xfId="1" applyFont="1" applyFill="1" applyBorder="1" applyAlignment="1">
      <alignment horizontal="center" vertical="center" wrapText="1"/>
    </xf>
    <xf numFmtId="0" fontId="3" fillId="4" borderId="46" xfId="1" applyFont="1" applyFill="1" applyBorder="1" applyAlignment="1">
      <alignment horizontal="center" vertical="center"/>
    </xf>
    <xf numFmtId="3" fontId="3" fillId="4" borderId="46" xfId="1" applyNumberFormat="1" applyFont="1" applyFill="1" applyBorder="1" applyAlignment="1">
      <alignment horizontal="right"/>
    </xf>
    <xf numFmtId="3" fontId="3" fillId="5" borderId="46" xfId="1" applyNumberFormat="1" applyFont="1" applyFill="1" applyBorder="1" applyAlignment="1">
      <alignment horizontal="right"/>
    </xf>
    <xf numFmtId="3" fontId="7" fillId="4" borderId="46" xfId="1" applyNumberFormat="1" applyFont="1" applyFill="1" applyBorder="1" applyAlignment="1">
      <alignment horizontal="right"/>
    </xf>
    <xf numFmtId="0" fontId="8" fillId="4" borderId="0" xfId="1" applyFont="1" applyFill="1" applyBorder="1" applyAlignment="1">
      <alignment horizontal="center"/>
    </xf>
    <xf numFmtId="3" fontId="6" fillId="4" borderId="0" xfId="1" applyNumberFormat="1" applyFont="1" applyFill="1" applyBorder="1" applyAlignment="1"/>
    <xf numFmtId="3" fontId="6" fillId="5" borderId="0" xfId="1" applyNumberFormat="1" applyFont="1" applyFill="1" applyBorder="1" applyAlignment="1"/>
    <xf numFmtId="3" fontId="25" fillId="4" borderId="0" xfId="1" applyNumberFormat="1" applyFont="1" applyFill="1" applyBorder="1" applyAlignment="1">
      <alignment horizontal="right"/>
    </xf>
    <xf numFmtId="0" fontId="3" fillId="4" borderId="44" xfId="1" applyFont="1" applyFill="1" applyBorder="1" applyAlignment="1">
      <alignment horizontal="center"/>
    </xf>
    <xf numFmtId="3" fontId="3" fillId="4" borderId="44" xfId="1" applyNumberFormat="1" applyFont="1" applyFill="1" applyBorder="1" applyAlignment="1">
      <alignment horizontal="right"/>
    </xf>
    <xf numFmtId="3" fontId="3" fillId="5" borderId="44" xfId="1" applyNumberFormat="1" applyFont="1" applyFill="1" applyBorder="1" applyAlignment="1">
      <alignment horizontal="right"/>
    </xf>
    <xf numFmtId="3" fontId="7" fillId="4" borderId="44" xfId="1" applyNumberFormat="1" applyFont="1" applyFill="1" applyBorder="1" applyAlignment="1">
      <alignment horizontal="right"/>
    </xf>
    <xf numFmtId="3" fontId="3" fillId="4" borderId="44" xfId="1" applyNumberFormat="1" applyFont="1" applyFill="1" applyBorder="1" applyAlignment="1"/>
    <xf numFmtId="3" fontId="27" fillId="4" borderId="44" xfId="1" applyNumberFormat="1" applyFont="1" applyFill="1" applyBorder="1" applyAlignment="1"/>
    <xf numFmtId="0" fontId="26" fillId="4" borderId="0" xfId="1" applyFont="1" applyFill="1" applyBorder="1" applyAlignment="1">
      <alignment horizontal="center"/>
    </xf>
    <xf numFmtId="3" fontId="6" fillId="6" borderId="0" xfId="1" applyNumberFormat="1" applyFont="1" applyFill="1" applyBorder="1" applyAlignment="1"/>
    <xf numFmtId="3" fontId="4" fillId="4" borderId="0" xfId="8" applyNumberFormat="1" applyFill="1" applyBorder="1"/>
    <xf numFmtId="0" fontId="1" fillId="4" borderId="0" xfId="8" applyFont="1" applyFill="1" applyBorder="1" applyAlignment="1"/>
    <xf numFmtId="0" fontId="3" fillId="4" borderId="0" xfId="8" applyFont="1" applyFill="1" applyBorder="1" applyAlignment="1"/>
    <xf numFmtId="0" fontId="1" fillId="4" borderId="1" xfId="8" applyFont="1" applyFill="1" applyBorder="1" applyAlignment="1"/>
    <xf numFmtId="0" fontId="3" fillId="4" borderId="1" xfId="8" applyFont="1" applyFill="1" applyBorder="1" applyAlignment="1"/>
    <xf numFmtId="0" fontId="2" fillId="4" borderId="1" xfId="8" applyFont="1" applyFill="1" applyBorder="1"/>
    <xf numFmtId="0" fontId="6" fillId="4" borderId="47" xfId="1" applyFont="1" applyFill="1" applyBorder="1" applyAlignment="1">
      <alignment horizontal="center" vertical="center" wrapText="1"/>
    </xf>
    <xf numFmtId="0" fontId="1" fillId="5" borderId="44" xfId="8" applyFont="1" applyFill="1" applyBorder="1" applyAlignment="1">
      <alignment horizontal="center" wrapText="1"/>
    </xf>
    <xf numFmtId="0" fontId="6" fillId="5" borderId="44" xfId="8" applyFont="1" applyFill="1" applyBorder="1" applyAlignment="1">
      <alignment horizontal="center" wrapText="1"/>
    </xf>
    <xf numFmtId="3" fontId="3" fillId="4" borderId="0" xfId="8" applyNumberFormat="1" applyFont="1" applyFill="1" applyBorder="1" applyAlignment="1">
      <alignment horizontal="right"/>
    </xf>
    <xf numFmtId="3" fontId="7" fillId="5" borderId="0" xfId="1" applyNumberFormat="1" applyFont="1" applyFill="1" applyBorder="1" applyAlignment="1">
      <alignment horizontal="right"/>
    </xf>
    <xf numFmtId="3" fontId="3" fillId="4" borderId="0" xfId="6" applyNumberFormat="1" applyFont="1" applyFill="1" applyBorder="1" applyAlignment="1">
      <alignment horizontal="right"/>
    </xf>
    <xf numFmtId="3" fontId="7" fillId="5" borderId="0" xfId="6" applyNumberFormat="1" applyFont="1" applyFill="1" applyBorder="1" applyAlignment="1">
      <alignment horizontal="right"/>
    </xf>
    <xf numFmtId="3" fontId="3" fillId="4" borderId="44" xfId="6" applyNumberFormat="1" applyFont="1" applyFill="1" applyBorder="1" applyAlignment="1">
      <alignment horizontal="center" vertical="center"/>
    </xf>
    <xf numFmtId="0" fontId="4" fillId="4" borderId="44" xfId="8" applyFill="1" applyBorder="1" applyAlignment="1">
      <alignment vertical="center"/>
    </xf>
    <xf numFmtId="3" fontId="3" fillId="5" borderId="44" xfId="1" applyNumberFormat="1" applyFont="1" applyFill="1" applyBorder="1" applyAlignment="1">
      <alignment horizontal="center" vertical="center"/>
    </xf>
    <xf numFmtId="0" fontId="26" fillId="4" borderId="0" xfId="6" applyFont="1" applyFill="1" applyBorder="1" applyAlignment="1"/>
    <xf numFmtId="3" fontId="3" fillId="4" borderId="44" xfId="6" applyNumberFormat="1" applyFont="1" applyFill="1" applyBorder="1" applyAlignment="1">
      <alignment horizontal="right"/>
    </xf>
    <xf numFmtId="3" fontId="7" fillId="5" borderId="44" xfId="6" applyNumberFormat="1" applyFont="1" applyFill="1" applyBorder="1" applyAlignment="1">
      <alignment horizontal="right"/>
    </xf>
    <xf numFmtId="3" fontId="6" fillId="6" borderId="44" xfId="1" applyNumberFormat="1" applyFont="1" applyFill="1" applyBorder="1" applyAlignment="1"/>
    <xf numFmtId="3" fontId="3" fillId="4" borderId="44" xfId="8" applyNumberFormat="1" applyFont="1" applyFill="1" applyBorder="1" applyAlignment="1">
      <alignment horizontal="right"/>
    </xf>
    <xf numFmtId="3" fontId="7" fillId="5" borderId="44" xfId="1" applyNumberFormat="1" applyFont="1" applyFill="1" applyBorder="1" applyAlignment="1">
      <alignment horizontal="right"/>
    </xf>
    <xf numFmtId="0" fontId="26" fillId="4" borderId="0" xfId="8" applyFont="1" applyFill="1" applyBorder="1" applyAlignment="1">
      <alignment horizontal="center"/>
    </xf>
    <xf numFmtId="0" fontId="5" fillId="4" borderId="0" xfId="8" applyFont="1" applyFill="1" applyBorder="1" applyAlignment="1">
      <alignment horizontal="center"/>
    </xf>
    <xf numFmtId="3" fontId="11" fillId="3" borderId="50" xfId="2" applyNumberFormat="1" applyFont="1" applyFill="1" applyBorder="1"/>
    <xf numFmtId="3" fontId="11" fillId="3" borderId="51" xfId="2" applyNumberFormat="1" applyFont="1" applyFill="1" applyBorder="1"/>
    <xf numFmtId="3" fontId="14" fillId="2" borderId="12" xfId="2" applyNumberFormat="1" applyFont="1" applyFill="1" applyBorder="1"/>
    <xf numFmtId="3" fontId="14" fillId="2" borderId="53" xfId="2" applyNumberFormat="1" applyFont="1" applyFill="1" applyBorder="1"/>
    <xf numFmtId="3" fontId="14" fillId="2" borderId="54" xfId="2" applyNumberFormat="1" applyFont="1" applyFill="1" applyBorder="1"/>
    <xf numFmtId="3" fontId="14" fillId="2" borderId="55" xfId="2" applyNumberFormat="1" applyFont="1" applyFill="1" applyBorder="1"/>
    <xf numFmtId="3" fontId="14" fillId="2" borderId="6" xfId="2" applyNumberFormat="1" applyFont="1" applyFill="1" applyBorder="1"/>
    <xf numFmtId="3" fontId="14" fillId="2" borderId="10" xfId="2" applyNumberFormat="1" applyFont="1" applyFill="1" applyBorder="1"/>
    <xf numFmtId="3" fontId="11" fillId="0" borderId="3" xfId="2" applyNumberFormat="1" applyFont="1" applyBorder="1"/>
    <xf numFmtId="0" fontId="11" fillId="0" borderId="51" xfId="2" applyFont="1" applyBorder="1"/>
    <xf numFmtId="0" fontId="11" fillId="0" borderId="51" xfId="2" applyFont="1" applyBorder="1" applyAlignment="1">
      <alignment horizontal="center"/>
    </xf>
    <xf numFmtId="0" fontId="11" fillId="0" borderId="51" xfId="2" applyFont="1" applyBorder="1" applyAlignment="1">
      <alignment wrapText="1"/>
    </xf>
    <xf numFmtId="3" fontId="11" fillId="0" borderId="56" xfId="2" applyNumberFormat="1" applyFont="1" applyBorder="1"/>
    <xf numFmtId="3" fontId="11" fillId="3" borderId="57" xfId="2" applyNumberFormat="1" applyFont="1" applyFill="1" applyBorder="1" applyAlignment="1">
      <alignment horizontal="right"/>
    </xf>
    <xf numFmtId="3" fontId="11" fillId="3" borderId="58" xfId="2" applyNumberFormat="1" applyFont="1" applyFill="1" applyBorder="1"/>
    <xf numFmtId="3" fontId="11" fillId="0" borderId="59" xfId="2" applyNumberFormat="1" applyFont="1" applyBorder="1"/>
    <xf numFmtId="3" fontId="11" fillId="0" borderId="51" xfId="2" applyNumberFormat="1" applyFont="1" applyBorder="1"/>
    <xf numFmtId="0" fontId="6" fillId="4" borderId="44" xfId="1" applyFont="1" applyFill="1" applyBorder="1" applyAlignment="1">
      <alignment horizontal="center" vertical="center" wrapText="1"/>
    </xf>
    <xf numFmtId="0" fontId="6" fillId="4" borderId="40" xfId="1" applyFont="1" applyFill="1" applyBorder="1" applyAlignment="1">
      <alignment horizontal="center" wrapText="1"/>
    </xf>
    <xf numFmtId="3" fontId="14" fillId="2" borderId="22" xfId="2" applyNumberFormat="1" applyFont="1" applyFill="1" applyBorder="1"/>
    <xf numFmtId="3" fontId="14" fillId="2" borderId="21" xfId="2" applyNumberFormat="1" applyFont="1" applyFill="1" applyBorder="1"/>
    <xf numFmtId="0" fontId="19" fillId="0" borderId="51" xfId="2" applyFont="1" applyBorder="1"/>
    <xf numFmtId="0" fontId="11" fillId="0" borderId="51" xfId="2" applyFont="1" applyBorder="1" applyAlignment="1">
      <alignment horizontal="center" wrapText="1"/>
    </xf>
    <xf numFmtId="0" fontId="11" fillId="0" borderId="51" xfId="2" applyFont="1" applyBorder="1" applyAlignment="1">
      <alignment horizontal="left" wrapText="1"/>
    </xf>
    <xf numFmtId="3" fontId="11" fillId="3" borderId="57" xfId="2" applyNumberFormat="1" applyFont="1" applyFill="1" applyBorder="1"/>
    <xf numFmtId="3" fontId="11" fillId="3" borderId="60" xfId="2" applyNumberFormat="1" applyFont="1" applyFill="1" applyBorder="1"/>
    <xf numFmtId="0" fontId="26" fillId="4" borderId="61" xfId="1" applyFont="1" applyFill="1" applyBorder="1" applyAlignment="1">
      <alignment horizontal="center" wrapText="1"/>
    </xf>
    <xf numFmtId="0" fontId="26" fillId="4" borderId="62" xfId="1" applyFont="1" applyFill="1" applyBorder="1" applyAlignment="1">
      <alignment horizontal="center" wrapText="1"/>
    </xf>
    <xf numFmtId="0" fontId="3" fillId="4" borderId="45" xfId="1" applyFont="1" applyFill="1" applyBorder="1" applyAlignment="1">
      <alignment horizontal="center"/>
    </xf>
    <xf numFmtId="3" fontId="3" fillId="4" borderId="45" xfId="1" applyNumberFormat="1" applyFont="1" applyFill="1" applyBorder="1" applyAlignment="1"/>
    <xf numFmtId="3" fontId="25" fillId="5" borderId="45" xfId="1" applyNumberFormat="1" applyFont="1" applyFill="1" applyBorder="1" applyAlignment="1">
      <alignment horizontal="right"/>
    </xf>
    <xf numFmtId="3" fontId="27" fillId="4" borderId="45" xfId="1" applyNumberFormat="1" applyFont="1" applyFill="1" applyBorder="1" applyAlignment="1"/>
    <xf numFmtId="3" fontId="20" fillId="2" borderId="15" xfId="2" applyNumberFormat="1" applyFont="1" applyFill="1" applyBorder="1"/>
    <xf numFmtId="3" fontId="20" fillId="2" borderId="36" xfId="2" applyNumberFormat="1" applyFont="1" applyFill="1" applyBorder="1"/>
    <xf numFmtId="3" fontId="20" fillId="2" borderId="13" xfId="2" applyNumberFormat="1" applyFont="1" applyFill="1" applyBorder="1"/>
    <xf numFmtId="3" fontId="20" fillId="2" borderId="21" xfId="2" applyNumberFormat="1" applyFont="1" applyFill="1" applyBorder="1"/>
    <xf numFmtId="0" fontId="21" fillId="0" borderId="64" xfId="2" applyFont="1" applyBorder="1" applyAlignment="1">
      <alignment horizontal="center" vertical="center" textRotation="90"/>
    </xf>
    <xf numFmtId="0" fontId="20" fillId="0" borderId="65" xfId="2" applyFont="1" applyBorder="1" applyAlignment="1">
      <alignment horizontal="center" vertical="center" textRotation="90" wrapText="1"/>
    </xf>
    <xf numFmtId="0" fontId="20" fillId="0" borderId="65" xfId="2" applyFont="1" applyBorder="1" applyAlignment="1">
      <alignment horizontal="center" vertical="center" wrapText="1"/>
    </xf>
    <xf numFmtId="0" fontId="20" fillId="0" borderId="66" xfId="2" applyFont="1" applyBorder="1" applyAlignment="1">
      <alignment horizontal="center" vertical="center" wrapText="1"/>
    </xf>
    <xf numFmtId="0" fontId="20" fillId="3" borderId="65" xfId="2" applyFont="1" applyFill="1" applyBorder="1" applyAlignment="1">
      <alignment horizontal="center" vertical="center" wrapText="1"/>
    </xf>
    <xf numFmtId="0" fontId="20" fillId="3" borderId="69" xfId="2" applyFont="1" applyFill="1" applyBorder="1" applyAlignment="1">
      <alignment horizontal="center" vertical="center" wrapText="1"/>
    </xf>
    <xf numFmtId="0" fontId="20" fillId="0" borderId="68" xfId="2" applyFont="1" applyBorder="1" applyAlignment="1">
      <alignment horizontal="center" vertical="center" wrapText="1"/>
    </xf>
    <xf numFmtId="0" fontId="20" fillId="0" borderId="70" xfId="2" applyFont="1" applyBorder="1" applyAlignment="1">
      <alignment horizontal="center" vertical="center" wrapText="1"/>
    </xf>
    <xf numFmtId="0" fontId="10" fillId="0" borderId="0" xfId="2" applyFont="1"/>
    <xf numFmtId="0" fontId="9" fillId="0" borderId="0" xfId="2" applyFont="1" applyAlignment="1"/>
    <xf numFmtId="0" fontId="16" fillId="2" borderId="12" xfId="2" applyFont="1" applyFill="1" applyBorder="1" applyAlignment="1">
      <alignment horizontal="right"/>
    </xf>
    <xf numFmtId="0" fontId="15" fillId="0" borderId="52" xfId="2" applyFont="1" applyBorder="1"/>
    <xf numFmtId="0" fontId="15" fillId="0" borderId="6" xfId="2" applyFont="1" applyBorder="1"/>
    <xf numFmtId="0" fontId="11" fillId="0" borderId="0" xfId="2" applyFont="1"/>
    <xf numFmtId="0" fontId="17" fillId="2" borderId="15" xfId="2" applyFont="1" applyFill="1" applyBorder="1" applyAlignment="1">
      <alignment vertical="center" wrapText="1"/>
    </xf>
    <xf numFmtId="0" fontId="15" fillId="0" borderId="16" xfId="2" applyFont="1" applyBorder="1"/>
    <xf numFmtId="0" fontId="15" fillId="0" borderId="14" xfId="2" applyFont="1" applyBorder="1"/>
    <xf numFmtId="0" fontId="17" fillId="2" borderId="15" xfId="2" applyFont="1" applyFill="1" applyBorder="1" applyAlignment="1">
      <alignment wrapText="1"/>
    </xf>
    <xf numFmtId="0" fontId="22" fillId="3" borderId="39" xfId="2" applyFont="1" applyFill="1" applyBorder="1" applyAlignment="1">
      <alignment horizontal="center" vertical="center"/>
    </xf>
    <xf numFmtId="0" fontId="15" fillId="0" borderId="38" xfId="2" applyFont="1" applyBorder="1"/>
    <xf numFmtId="0" fontId="15" fillId="0" borderId="37" xfId="2" applyFont="1" applyBorder="1"/>
    <xf numFmtId="0" fontId="20" fillId="3" borderId="67" xfId="2" applyFont="1" applyFill="1" applyBorder="1" applyAlignment="1">
      <alignment horizontal="center" vertical="center" wrapText="1"/>
    </xf>
    <xf numFmtId="0" fontId="15" fillId="0" borderId="68" xfId="2" applyFont="1" applyBorder="1"/>
    <xf numFmtId="0" fontId="17" fillId="2" borderId="15" xfId="2" applyFont="1" applyFill="1" applyBorder="1" applyAlignment="1">
      <alignment horizontal="left" vertical="center"/>
    </xf>
    <xf numFmtId="0" fontId="17" fillId="2" borderId="34" xfId="2" applyFont="1" applyFill="1" applyBorder="1" applyAlignment="1">
      <alignment horizontal="left" vertical="center"/>
    </xf>
    <xf numFmtId="0" fontId="15" fillId="0" borderId="34" xfId="2" applyFont="1" applyBorder="1"/>
    <xf numFmtId="0" fontId="6" fillId="4" borderId="42" xfId="1" applyFont="1" applyFill="1" applyBorder="1" applyAlignment="1">
      <alignment horizontal="center" wrapText="1"/>
    </xf>
    <xf numFmtId="0" fontId="6" fillId="4" borderId="43" xfId="1" applyFont="1" applyFill="1" applyBorder="1" applyAlignment="1">
      <alignment horizontal="center" wrapText="1"/>
    </xf>
    <xf numFmtId="0" fontId="29" fillId="4" borderId="63" xfId="1" applyFont="1" applyFill="1" applyBorder="1" applyAlignment="1">
      <alignment horizontal="center" wrapText="1"/>
    </xf>
    <xf numFmtId="0" fontId="29" fillId="4" borderId="46" xfId="1" applyFont="1" applyFill="1" applyBorder="1" applyAlignment="1">
      <alignment horizontal="center" wrapText="1"/>
    </xf>
    <xf numFmtId="0" fontId="1" fillId="4" borderId="0" xfId="1" applyFont="1" applyFill="1" applyBorder="1" applyAlignment="1">
      <alignment horizontal="center" wrapText="1"/>
    </xf>
    <xf numFmtId="0" fontId="1" fillId="4" borderId="44" xfId="1" applyFont="1" applyFill="1" applyBorder="1" applyAlignment="1">
      <alignment horizontal="center" wrapText="1"/>
    </xf>
    <xf numFmtId="0" fontId="6" fillId="4" borderId="48" xfId="1" applyFont="1" applyFill="1" applyBorder="1" applyAlignment="1">
      <alignment horizontal="center" vertical="center" wrapText="1"/>
    </xf>
    <xf numFmtId="0" fontId="6" fillId="4" borderId="44" xfId="1" applyFont="1" applyFill="1" applyBorder="1" applyAlignment="1">
      <alignment horizontal="center" vertical="center" wrapText="1"/>
    </xf>
    <xf numFmtId="0" fontId="6" fillId="4" borderId="49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0" fontId="3" fillId="4" borderId="45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3" fillId="4" borderId="44" xfId="1" applyFont="1" applyFill="1" applyBorder="1" applyAlignment="1">
      <alignment horizontal="center" vertical="center" wrapText="1"/>
    </xf>
    <xf numFmtId="0" fontId="1" fillId="4" borderId="0" xfId="8" applyFont="1" applyFill="1" applyBorder="1" applyAlignment="1">
      <alignment horizontal="center" wrapText="1"/>
    </xf>
    <xf numFmtId="0" fontId="1" fillId="4" borderId="44" xfId="8" applyFont="1" applyFill="1" applyBorder="1" applyAlignment="1">
      <alignment horizontal="center" wrapText="1"/>
    </xf>
    <xf numFmtId="0" fontId="3" fillId="4" borderId="0" xfId="8" applyFont="1" applyFill="1" applyBorder="1" applyAlignment="1">
      <alignment horizontal="center" vertical="center"/>
    </xf>
    <xf numFmtId="0" fontId="3" fillId="4" borderId="44" xfId="8" applyFont="1" applyFill="1" applyBorder="1" applyAlignment="1">
      <alignment horizontal="center" vertical="center"/>
    </xf>
    <xf numFmtId="0" fontId="3" fillId="4" borderId="0" xfId="8" applyFont="1" applyFill="1" applyBorder="1" applyAlignment="1">
      <alignment horizontal="center" vertical="center" wrapText="1"/>
    </xf>
    <xf numFmtId="0" fontId="3" fillId="4" borderId="44" xfId="8" applyFont="1" applyFill="1" applyBorder="1" applyAlignment="1">
      <alignment horizontal="center" vertical="center" wrapText="1"/>
    </xf>
    <xf numFmtId="0" fontId="5" fillId="4" borderId="0" xfId="6" applyFont="1" applyFill="1" applyBorder="1" applyAlignment="1">
      <alignment horizontal="center"/>
    </xf>
    <xf numFmtId="0" fontId="3" fillId="4" borderId="45" xfId="6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0" fontId="3" fillId="4" borderId="44" xfId="6" applyFont="1" applyFill="1" applyBorder="1" applyAlignment="1">
      <alignment horizontal="center" vertical="center"/>
    </xf>
    <xf numFmtId="0" fontId="3" fillId="4" borderId="45" xfId="6" applyFont="1" applyFill="1" applyBorder="1" applyAlignment="1">
      <alignment horizontal="center" vertical="center" wrapText="1"/>
    </xf>
    <xf numFmtId="0" fontId="3" fillId="4" borderId="0" xfId="6" applyFont="1" applyFill="1" applyBorder="1" applyAlignment="1">
      <alignment horizontal="center" vertical="center" wrapText="1"/>
    </xf>
    <xf numFmtId="0" fontId="3" fillId="4" borderId="44" xfId="6" applyFont="1" applyFill="1" applyBorder="1" applyAlignment="1">
      <alignment horizontal="center" vertical="center" wrapText="1"/>
    </xf>
    <xf numFmtId="0" fontId="3" fillId="4" borderId="45" xfId="8" applyFont="1" applyFill="1" applyBorder="1" applyAlignment="1">
      <alignment horizontal="center" vertical="center"/>
    </xf>
    <xf numFmtId="0" fontId="3" fillId="4" borderId="45" xfId="8" applyFont="1" applyFill="1" applyBorder="1" applyAlignment="1">
      <alignment horizontal="center" vertical="center" wrapText="1"/>
    </xf>
  </cellXfs>
  <cellStyles count="9">
    <cellStyle name="Comma 2" xfId="4"/>
    <cellStyle name="Comma 3" xfId="5"/>
    <cellStyle name="Comma 4" xfId="7"/>
    <cellStyle name="Normal" xfId="0" builtinId="0"/>
    <cellStyle name="Normal 2" xfId="2"/>
    <cellStyle name="Normal 3" xfId="3"/>
    <cellStyle name="Normal 4" xfId="6"/>
    <cellStyle name="Normal 5" xfId="8"/>
    <cellStyle name="Normal_Измена на Годишен план 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19</xdr:row>
      <xdr:rowOff>0</xdr:rowOff>
    </xdr:from>
    <xdr:to>
      <xdr:col>8</xdr:col>
      <xdr:colOff>69850</xdr:colOff>
      <xdr:row>19</xdr:row>
      <xdr:rowOff>282575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391400" y="3819525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952500</xdr:colOff>
      <xdr:row>19</xdr:row>
      <xdr:rowOff>0</xdr:rowOff>
    </xdr:from>
    <xdr:to>
      <xdr:col>8</xdr:col>
      <xdr:colOff>69850</xdr:colOff>
      <xdr:row>19</xdr:row>
      <xdr:rowOff>282575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391400" y="3819525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942975</xdr:colOff>
      <xdr:row>19</xdr:row>
      <xdr:rowOff>0</xdr:rowOff>
    </xdr:from>
    <xdr:to>
      <xdr:col>8</xdr:col>
      <xdr:colOff>60325</xdr:colOff>
      <xdr:row>19</xdr:row>
      <xdr:rowOff>282575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381875" y="3819525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981075</xdr:colOff>
      <xdr:row>19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7391400" y="3819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952500</xdr:colOff>
      <xdr:row>19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391400" y="3819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371475</xdr:colOff>
      <xdr:row>20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0353675" y="4143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676275</xdr:colOff>
      <xdr:row>1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601980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371475</xdr:colOff>
      <xdr:row>36</xdr:row>
      <xdr:rowOff>0</xdr:rowOff>
    </xdr:from>
    <xdr:ext cx="76200" cy="200025"/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0353675" y="8410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Biljana\Downloads\Budget%202021%20donesen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oshare\Finansii\&#1060;&#1080;&#1085;&#1072;&#1085;&#1089;&#1080;&#1089;&#1082;&#1080;%20&#1087;&#1083;&#1072;&#1085;&#1086;&#1074;&#1080;\2021\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veke godisni nabavki"/>
      <sheetName val="Zbirovi za MF"/>
      <sheetName val="401"/>
      <sheetName val="402"/>
      <sheetName val="404"/>
      <sheetName val="420"/>
      <sheetName val="421"/>
      <sheetName val="423"/>
      <sheetName val="424"/>
      <sheetName val="425"/>
      <sheetName val="426"/>
      <sheetName val="461"/>
      <sheetName val="464"/>
      <sheetName val="480"/>
      <sheetName val="481"/>
      <sheetName val="482"/>
      <sheetName val="483"/>
      <sheetName val="485"/>
      <sheetName val="Марнет"/>
      <sheetName val="Марнет 401,402"/>
      <sheetName val="Проекти"/>
      <sheetName val="IPA "/>
      <sheetName val="Zbirovi za strateki plan"/>
      <sheetName val="Буџет вкупно 2020+IPA"/>
      <sheetName val="Буџет вкупно 2021"/>
      <sheetName val="20-Год.план по квартали 21"/>
      <sheetName val=" II (20) "/>
      <sheetName val="К6"/>
      <sheetName val="II (К6)"/>
      <sheetName val="Н1-Год.план по квартали 21"/>
      <sheetName val="НА-Год.план по квартали 21"/>
      <sheetName val=" II (НА) "/>
      <sheetName val=" II(Н1)"/>
    </sheetNames>
    <sheetDataSet>
      <sheetData sheetId="0" refreshError="1"/>
      <sheetData sheetId="1" refreshError="1"/>
      <sheetData sheetId="2">
        <row r="46">
          <cell r="K46">
            <v>71042000</v>
          </cell>
        </row>
      </sheetData>
      <sheetData sheetId="3">
        <row r="48">
          <cell r="K48">
            <v>27000000</v>
          </cell>
        </row>
      </sheetData>
      <sheetData sheetId="4"/>
      <sheetData sheetId="5">
        <row r="8">
          <cell r="E8">
            <v>1500000</v>
          </cell>
          <cell r="G8">
            <v>4000000</v>
          </cell>
          <cell r="H8">
            <v>4000000</v>
          </cell>
        </row>
      </sheetData>
      <sheetData sheetId="6">
        <row r="12">
          <cell r="E12">
            <v>4500000</v>
          </cell>
          <cell r="G12">
            <v>4500000</v>
          </cell>
          <cell r="H12">
            <v>4500000</v>
          </cell>
        </row>
        <row r="22">
          <cell r="E22">
            <v>2000000</v>
          </cell>
          <cell r="G22">
            <v>2000000</v>
          </cell>
          <cell r="H22">
            <v>2000000</v>
          </cell>
        </row>
      </sheetData>
      <sheetData sheetId="7">
        <row r="6">
          <cell r="D6">
            <v>200000</v>
          </cell>
          <cell r="F6">
            <v>290000</v>
          </cell>
          <cell r="G6">
            <v>290000</v>
          </cell>
        </row>
        <row r="18">
          <cell r="D18">
            <v>200000</v>
          </cell>
          <cell r="F18">
            <v>200000</v>
          </cell>
          <cell r="G18">
            <v>200000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</sheetData>
      <sheetData sheetId="8">
        <row r="9">
          <cell r="D9">
            <v>1500000</v>
          </cell>
          <cell r="F9">
            <v>1500000</v>
          </cell>
          <cell r="G9">
            <v>1500000</v>
          </cell>
        </row>
        <row r="27">
          <cell r="F27">
            <v>52640000</v>
          </cell>
          <cell r="G27">
            <v>23200000</v>
          </cell>
        </row>
        <row r="30">
          <cell r="D30">
            <v>47500000</v>
          </cell>
        </row>
      </sheetData>
      <sheetData sheetId="9">
        <row r="10">
          <cell r="D10">
            <v>3300000</v>
          </cell>
          <cell r="F10">
            <v>2278022</v>
          </cell>
          <cell r="G10">
            <v>2538023</v>
          </cell>
        </row>
        <row r="27">
          <cell r="D27">
            <v>5248000</v>
          </cell>
          <cell r="F27">
            <v>584000</v>
          </cell>
          <cell r="G27">
            <v>584000</v>
          </cell>
        </row>
        <row r="47">
          <cell r="F47">
            <v>31475000</v>
          </cell>
          <cell r="G47">
            <v>30275000</v>
          </cell>
        </row>
        <row r="49">
          <cell r="D49">
            <v>15452000</v>
          </cell>
        </row>
      </sheetData>
      <sheetData sheetId="10">
        <row r="8">
          <cell r="D8">
            <v>1800000</v>
          </cell>
          <cell r="F8">
            <v>1800000</v>
          </cell>
          <cell r="G8">
            <v>1800000</v>
          </cell>
        </row>
        <row r="23">
          <cell r="D23">
            <v>4000000</v>
          </cell>
          <cell r="F23">
            <v>13452000</v>
          </cell>
          <cell r="G23">
            <v>13452000</v>
          </cell>
        </row>
      </sheetData>
      <sheetData sheetId="11">
        <row r="10">
          <cell r="D10">
            <v>900000000</v>
          </cell>
          <cell r="F10">
            <v>1574144000</v>
          </cell>
          <cell r="G10">
            <v>1574144000</v>
          </cell>
        </row>
      </sheetData>
      <sheetData sheetId="12">
        <row r="10">
          <cell r="D10">
            <v>300000</v>
          </cell>
          <cell r="F10">
            <v>300000</v>
          </cell>
          <cell r="G10">
            <v>300000</v>
          </cell>
        </row>
      </sheetData>
      <sheetData sheetId="13">
        <row r="5">
          <cell r="D5">
            <v>368000</v>
          </cell>
        </row>
        <row r="15">
          <cell r="D15">
            <v>27220000</v>
          </cell>
          <cell r="F15">
            <v>60000000</v>
          </cell>
          <cell r="G15">
            <v>80000000</v>
          </cell>
        </row>
        <row r="26">
          <cell r="D26">
            <v>1471000</v>
          </cell>
          <cell r="G26">
            <v>0</v>
          </cell>
        </row>
      </sheetData>
      <sheetData sheetId="14">
        <row r="11">
          <cell r="D11">
            <v>1471000</v>
          </cell>
        </row>
      </sheetData>
      <sheetData sheetId="15">
        <row r="5">
          <cell r="D5">
            <v>0</v>
          </cell>
        </row>
      </sheetData>
      <sheetData sheetId="16">
        <row r="6">
          <cell r="D6">
            <v>0</v>
          </cell>
        </row>
        <row r="13">
          <cell r="D13">
            <v>736000</v>
          </cell>
        </row>
        <row r="20">
          <cell r="D20">
            <v>0</v>
          </cell>
        </row>
      </sheetData>
      <sheetData sheetId="17">
        <row r="6">
          <cell r="D6">
            <v>0</v>
          </cell>
        </row>
        <row r="14">
          <cell r="D14">
            <v>25749000</v>
          </cell>
        </row>
        <row r="22">
          <cell r="D22">
            <v>22071000</v>
          </cell>
          <cell r="F22">
            <v>39400000</v>
          </cell>
          <cell r="G22">
            <v>6000000</v>
          </cell>
        </row>
      </sheetData>
      <sheetData sheetId="18">
        <row r="6">
          <cell r="D6">
            <v>500000</v>
          </cell>
        </row>
        <row r="7">
          <cell r="D7">
            <v>3500000</v>
          </cell>
        </row>
        <row r="8">
          <cell r="D8">
            <v>100000</v>
          </cell>
        </row>
        <row r="9">
          <cell r="D9">
            <v>1000000</v>
          </cell>
        </row>
        <row r="10">
          <cell r="D10">
            <v>1000000</v>
          </cell>
        </row>
        <row r="11">
          <cell r="D11">
            <v>600000</v>
          </cell>
        </row>
        <row r="12">
          <cell r="D12">
            <v>2207000</v>
          </cell>
        </row>
        <row r="13">
          <cell r="D13">
            <v>2207000</v>
          </cell>
        </row>
        <row r="14">
          <cell r="D14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1500000</v>
          </cell>
        </row>
        <row r="21">
          <cell r="D21">
            <v>1000000</v>
          </cell>
        </row>
        <row r="22">
          <cell r="D22">
            <v>300000</v>
          </cell>
        </row>
        <row r="23">
          <cell r="D23">
            <v>500000</v>
          </cell>
        </row>
        <row r="24">
          <cell r="D24">
            <v>1000000</v>
          </cell>
        </row>
        <row r="25">
          <cell r="D25">
            <v>600000</v>
          </cell>
        </row>
        <row r="26">
          <cell r="D26">
            <v>7000000</v>
          </cell>
        </row>
        <row r="27">
          <cell r="D27">
            <v>3500000</v>
          </cell>
        </row>
        <row r="28">
          <cell r="D28">
            <v>1500000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2000000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11500000</v>
          </cell>
        </row>
        <row r="40">
          <cell r="D40">
            <v>0</v>
          </cell>
        </row>
        <row r="42">
          <cell r="D42">
            <v>0</v>
          </cell>
        </row>
      </sheetData>
      <sheetData sheetId="19">
        <row r="21">
          <cell r="K21">
            <v>2500000</v>
          </cell>
          <cell r="L21">
            <v>900000</v>
          </cell>
        </row>
      </sheetData>
      <sheetData sheetId="20"/>
      <sheetData sheetId="21"/>
      <sheetData sheetId="22"/>
      <sheetData sheetId="23"/>
      <sheetData sheetId="24">
        <row r="13">
          <cell r="D13">
            <v>1800000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 вкупно 2021"/>
      <sheetName val="20-Год.план по квартали 21"/>
      <sheetName val=" III (20) "/>
      <sheetName val="К6"/>
      <sheetName val="III (К6)"/>
      <sheetName val="НА-Год.план по квартали 21"/>
      <sheetName val=" III (НА) "/>
      <sheetName val="Н1-Год.план по квартали 21"/>
      <sheetName val=" III(Н1)"/>
      <sheetName val="без ребаланс"/>
      <sheetName val="со ребаланс"/>
    </sheetNames>
    <sheetDataSet>
      <sheetData sheetId="0"/>
      <sheetData sheetId="1"/>
      <sheetData sheetId="2">
        <row r="8">
          <cell r="D8">
            <v>200000</v>
          </cell>
        </row>
        <row r="10">
          <cell r="E10">
            <v>0</v>
          </cell>
          <cell r="F10">
            <v>0</v>
          </cell>
        </row>
        <row r="11">
          <cell r="F11">
            <v>0</v>
          </cell>
        </row>
        <row r="13">
          <cell r="E13">
            <v>250000</v>
          </cell>
        </row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0</v>
          </cell>
        </row>
      </sheetData>
      <sheetData sheetId="3"/>
      <sheetData sheetId="4">
        <row r="8">
          <cell r="F8">
            <v>0</v>
          </cell>
        </row>
        <row r="10">
          <cell r="D10">
            <v>0</v>
          </cell>
          <cell r="E10">
            <v>0</v>
          </cell>
          <cell r="F10">
            <v>0</v>
          </cell>
        </row>
        <row r="11">
          <cell r="F11">
            <v>0</v>
          </cell>
        </row>
        <row r="12">
          <cell r="E12">
            <v>0</v>
          </cell>
          <cell r="F12">
            <v>0</v>
          </cell>
        </row>
        <row r="13">
          <cell r="E13">
            <v>0</v>
          </cell>
          <cell r="F13">
            <v>0</v>
          </cell>
        </row>
        <row r="14">
          <cell r="F14">
            <v>0</v>
          </cell>
        </row>
      </sheetData>
      <sheetData sheetId="5"/>
      <sheetData sheetId="6">
        <row r="8">
          <cell r="D8">
            <v>400000</v>
          </cell>
          <cell r="F8">
            <v>0</v>
          </cell>
        </row>
        <row r="10">
          <cell r="F10">
            <v>0</v>
          </cell>
        </row>
        <row r="11">
          <cell r="D11">
            <v>0</v>
          </cell>
          <cell r="F11">
            <v>0</v>
          </cell>
        </row>
        <row r="12">
          <cell r="F12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8"/>
  <sheetViews>
    <sheetView zoomScale="70" zoomScaleNormal="70" workbookViewId="0">
      <pane ySplit="3" topLeftCell="A10" activePane="bottomLeft" state="frozen"/>
      <selection pane="bottomLeft" activeCell="O10" sqref="O10"/>
    </sheetView>
  </sheetViews>
  <sheetFormatPr defaultColWidth="14.42578125" defaultRowHeight="15" customHeight="1"/>
  <cols>
    <col min="1" max="2" width="5.7109375" style="1" customWidth="1"/>
    <col min="3" max="3" width="37.5703125" style="1" customWidth="1"/>
    <col min="4" max="4" width="15.7109375" style="1" hidden="1" customWidth="1"/>
    <col min="5" max="11" width="15.7109375" style="1" customWidth="1"/>
    <col min="12" max="12" width="18.5703125" style="1" customWidth="1"/>
    <col min="13" max="32" width="9.140625" style="1" customWidth="1"/>
    <col min="33" max="16384" width="14.42578125" style="1"/>
  </cols>
  <sheetData>
    <row r="1" spans="1:32" ht="43.5" customHeight="1" thickBot="1">
      <c r="A1" s="89" t="s">
        <v>74</v>
      </c>
      <c r="B1" s="2"/>
      <c r="C1" s="2"/>
      <c r="D1" s="88"/>
      <c r="E1" s="88"/>
      <c r="F1" s="88"/>
      <c r="G1" s="88"/>
      <c r="H1" s="88"/>
      <c r="I1" s="2"/>
      <c r="J1" s="2"/>
      <c r="K1" s="4"/>
      <c r="L1" s="8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30" customHeight="1" thickBot="1">
      <c r="A2" s="86"/>
      <c r="B2" s="2"/>
      <c r="C2" s="85"/>
      <c r="D2" s="84"/>
      <c r="E2" s="205">
        <v>2021</v>
      </c>
      <c r="F2" s="206"/>
      <c r="G2" s="206"/>
      <c r="H2" s="206"/>
      <c r="I2" s="207"/>
      <c r="J2" s="83"/>
      <c r="K2" s="8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51.75" customHeight="1" thickBot="1">
      <c r="A3" s="187" t="s">
        <v>45</v>
      </c>
      <c r="B3" s="188" t="s">
        <v>44</v>
      </c>
      <c r="C3" s="189" t="s">
        <v>43</v>
      </c>
      <c r="D3" s="190" t="s">
        <v>42</v>
      </c>
      <c r="E3" s="208" t="s">
        <v>41</v>
      </c>
      <c r="F3" s="209"/>
      <c r="G3" s="191" t="s">
        <v>40</v>
      </c>
      <c r="H3" s="191" t="s">
        <v>39</v>
      </c>
      <c r="I3" s="192" t="s">
        <v>38</v>
      </c>
      <c r="J3" s="193">
        <v>2022</v>
      </c>
      <c r="K3" s="194">
        <v>2023</v>
      </c>
      <c r="L3" s="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30" customHeight="1" thickTop="1" thickBot="1">
      <c r="A4" s="210" t="s">
        <v>37</v>
      </c>
      <c r="B4" s="202"/>
      <c r="C4" s="203"/>
      <c r="D4" s="183">
        <f>D5+D6+D7+D8+D9+D10+D11+D12+D13+D14+D15+D16</f>
        <v>107742000</v>
      </c>
      <c r="E4" s="184">
        <f>SUM(E5:E16)</f>
        <v>111510000</v>
      </c>
      <c r="F4" s="185">
        <f>SUM(F5:F16)</f>
        <v>0</v>
      </c>
      <c r="G4" s="185">
        <f>SUM(G5:G16)</f>
        <v>0</v>
      </c>
      <c r="H4" s="185">
        <f>SUM(H5:H16)</f>
        <v>0</v>
      </c>
      <c r="I4" s="186">
        <f>E4+F4+G4+H4</f>
        <v>111510000</v>
      </c>
      <c r="J4" s="186">
        <f>F4+G4+H4+I4</f>
        <v>111510000</v>
      </c>
      <c r="K4" s="186">
        <f>G4+H4+I4+J4</f>
        <v>223020000</v>
      </c>
      <c r="L4" s="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22.5" customHeight="1" thickTop="1">
      <c r="A5" s="62">
        <v>20</v>
      </c>
      <c r="B5" s="73">
        <v>401</v>
      </c>
      <c r="C5" s="82" t="s">
        <v>35</v>
      </c>
      <c r="D5" s="25">
        <v>70549000</v>
      </c>
      <c r="E5" s="24">
        <f>'[1]401'!K46</f>
        <v>71042000</v>
      </c>
      <c r="F5" s="23">
        <v>0</v>
      </c>
      <c r="G5" s="23">
        <v>0</v>
      </c>
      <c r="H5" s="23"/>
      <c r="I5" s="14">
        <f t="shared" ref="I5:I16" si="0">E5+F5+G5+H5</f>
        <v>71042000</v>
      </c>
      <c r="J5" s="13">
        <v>75000000</v>
      </c>
      <c r="K5" s="22">
        <v>77000000</v>
      </c>
      <c r="L5" s="9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22.5" customHeight="1">
      <c r="A6" s="57">
        <v>20</v>
      </c>
      <c r="B6" s="70">
        <v>402</v>
      </c>
      <c r="C6" s="19" t="s">
        <v>34</v>
      </c>
      <c r="D6" s="16">
        <v>26093000</v>
      </c>
      <c r="E6" s="18">
        <f>'[1]402'!K48</f>
        <v>27000000</v>
      </c>
      <c r="F6" s="15">
        <v>0</v>
      </c>
      <c r="G6" s="23">
        <v>0</v>
      </c>
      <c r="H6" s="15"/>
      <c r="I6" s="14">
        <f t="shared" si="0"/>
        <v>27000000</v>
      </c>
      <c r="J6" s="13">
        <v>28000000</v>
      </c>
      <c r="K6" s="81">
        <v>30000000</v>
      </c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22.5" customHeight="1">
      <c r="A7" s="57">
        <v>20</v>
      </c>
      <c r="B7" s="70">
        <v>420</v>
      </c>
      <c r="C7" s="19" t="s">
        <v>33</v>
      </c>
      <c r="D7" s="16">
        <f>3400000-2000000</f>
        <v>1400000</v>
      </c>
      <c r="E7" s="18">
        <f>'[1]420'!E8</f>
        <v>1500000</v>
      </c>
      <c r="F7" s="15">
        <v>0</v>
      </c>
      <c r="G7" s="23">
        <v>0</v>
      </c>
      <c r="H7" s="15"/>
      <c r="I7" s="14">
        <f t="shared" si="0"/>
        <v>1500000</v>
      </c>
      <c r="J7" s="13">
        <f>'[1]420'!G8</f>
        <v>4000000</v>
      </c>
      <c r="K7" s="17">
        <f>'[1]420'!H8</f>
        <v>4000000</v>
      </c>
      <c r="L7" s="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24.75" customHeight="1">
      <c r="A8" s="57">
        <v>20</v>
      </c>
      <c r="B8" s="70">
        <v>421</v>
      </c>
      <c r="C8" s="26" t="s">
        <v>22</v>
      </c>
      <c r="D8" s="16">
        <v>4000000</v>
      </c>
      <c r="E8" s="18">
        <f>'[1]421'!E12</f>
        <v>4500000</v>
      </c>
      <c r="F8" s="15">
        <v>0</v>
      </c>
      <c r="G8" s="23">
        <v>0</v>
      </c>
      <c r="H8" s="15"/>
      <c r="I8" s="14">
        <f t="shared" si="0"/>
        <v>4500000</v>
      </c>
      <c r="J8" s="13">
        <f>'[1]421'!G12</f>
        <v>4500000</v>
      </c>
      <c r="K8" s="17">
        <f>'[1]421'!H12</f>
        <v>4500000</v>
      </c>
      <c r="L8" s="8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22.5" customHeight="1">
      <c r="A9" s="57">
        <v>20</v>
      </c>
      <c r="B9" s="70">
        <v>423</v>
      </c>
      <c r="C9" s="19" t="s">
        <v>29</v>
      </c>
      <c r="D9" s="16">
        <v>600000</v>
      </c>
      <c r="E9" s="18">
        <f>'[1]423'!D6</f>
        <v>200000</v>
      </c>
      <c r="F9" s="15">
        <v>0</v>
      </c>
      <c r="G9" s="23">
        <v>0</v>
      </c>
      <c r="H9" s="15"/>
      <c r="I9" s="14">
        <f t="shared" si="0"/>
        <v>200000</v>
      </c>
      <c r="J9" s="13">
        <f>'[1]423'!F6</f>
        <v>290000</v>
      </c>
      <c r="K9" s="17">
        <f>'[1]423'!G6</f>
        <v>290000</v>
      </c>
      <c r="L9" s="7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22.5" customHeight="1">
      <c r="A10" s="57">
        <v>20</v>
      </c>
      <c r="B10" s="70">
        <v>424</v>
      </c>
      <c r="C10" s="19" t="s">
        <v>21</v>
      </c>
      <c r="D10" s="16">
        <v>1500000</v>
      </c>
      <c r="E10" s="18">
        <f>'[1]424'!D9</f>
        <v>1500000</v>
      </c>
      <c r="F10" s="15">
        <v>0</v>
      </c>
      <c r="G10" s="23">
        <v>0</v>
      </c>
      <c r="H10" s="15"/>
      <c r="I10" s="14">
        <f t="shared" si="0"/>
        <v>1500000</v>
      </c>
      <c r="J10" s="13">
        <f>'[1]424'!F9</f>
        <v>1500000</v>
      </c>
      <c r="K10" s="17">
        <f>'[1]424'!G9</f>
        <v>1500000</v>
      </c>
      <c r="L10" s="7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22.5" customHeight="1">
      <c r="A11" s="57">
        <v>20</v>
      </c>
      <c r="B11" s="70">
        <v>425</v>
      </c>
      <c r="C11" s="19" t="s">
        <v>20</v>
      </c>
      <c r="D11" s="16">
        <v>1500000</v>
      </c>
      <c r="E11" s="18">
        <f>'[1]425'!D10</f>
        <v>3300000</v>
      </c>
      <c r="F11" s="15">
        <v>0</v>
      </c>
      <c r="G11" s="23">
        <v>0</v>
      </c>
      <c r="H11" s="15"/>
      <c r="I11" s="14">
        <f t="shared" si="0"/>
        <v>3300000</v>
      </c>
      <c r="J11" s="13">
        <f>'[1]425'!F10</f>
        <v>2278022</v>
      </c>
      <c r="K11" s="17">
        <f>'[1]425'!G10</f>
        <v>2538023</v>
      </c>
      <c r="L11" s="7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22.5" customHeight="1">
      <c r="A12" s="57">
        <v>20</v>
      </c>
      <c r="B12" s="70">
        <v>426</v>
      </c>
      <c r="C12" s="19" t="s">
        <v>19</v>
      </c>
      <c r="D12" s="16">
        <v>1800000</v>
      </c>
      <c r="E12" s="18">
        <f>'[1]426'!D8</f>
        <v>1800000</v>
      </c>
      <c r="F12" s="15">
        <v>0</v>
      </c>
      <c r="G12" s="23">
        <v>0</v>
      </c>
      <c r="H12" s="15"/>
      <c r="I12" s="14">
        <f t="shared" si="0"/>
        <v>1800000</v>
      </c>
      <c r="J12" s="13">
        <f>'[1]426'!F8</f>
        <v>1800000</v>
      </c>
      <c r="K12" s="17">
        <f>'[1]426'!G8</f>
        <v>1800000</v>
      </c>
      <c r="L12" s="7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22.5" customHeight="1">
      <c r="A13" s="57">
        <v>20</v>
      </c>
      <c r="B13" s="70">
        <v>464</v>
      </c>
      <c r="C13" s="19" t="s">
        <v>32</v>
      </c>
      <c r="D13" s="16">
        <v>300000</v>
      </c>
      <c r="E13" s="18">
        <f>'[1]464'!D10</f>
        <v>300000</v>
      </c>
      <c r="F13" s="15">
        <v>0</v>
      </c>
      <c r="G13" s="23">
        <v>0</v>
      </c>
      <c r="H13" s="15"/>
      <c r="I13" s="14">
        <f t="shared" si="0"/>
        <v>300000</v>
      </c>
      <c r="J13" s="13">
        <f>'[1]464'!F10</f>
        <v>300000</v>
      </c>
      <c r="K13" s="17">
        <f>'[1]464'!G10</f>
        <v>300000</v>
      </c>
      <c r="L13" s="7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2.5" customHeight="1">
      <c r="A14" s="57">
        <v>20</v>
      </c>
      <c r="B14" s="70">
        <v>480</v>
      </c>
      <c r="C14" s="19" t="s">
        <v>18</v>
      </c>
      <c r="D14" s="16">
        <v>0</v>
      </c>
      <c r="E14" s="18">
        <f>'[1]480'!D5</f>
        <v>368000</v>
      </c>
      <c r="F14" s="15">
        <v>0</v>
      </c>
      <c r="G14" s="23">
        <v>0</v>
      </c>
      <c r="H14" s="15"/>
      <c r="I14" s="14">
        <f t="shared" si="0"/>
        <v>368000</v>
      </c>
      <c r="J14" s="13">
        <v>0</v>
      </c>
      <c r="K14" s="17">
        <f>J14</f>
        <v>0</v>
      </c>
      <c r="L14" s="7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2.5" customHeight="1">
      <c r="A15" s="57">
        <v>20</v>
      </c>
      <c r="B15" s="70">
        <v>483</v>
      </c>
      <c r="C15" s="19" t="s">
        <v>16</v>
      </c>
      <c r="D15" s="16">
        <v>0</v>
      </c>
      <c r="E15" s="18">
        <f>'[1]483'!D6</f>
        <v>0</v>
      </c>
      <c r="F15" s="15">
        <v>0</v>
      </c>
      <c r="G15" s="23">
        <v>0</v>
      </c>
      <c r="H15" s="15"/>
      <c r="I15" s="14">
        <f t="shared" si="0"/>
        <v>0</v>
      </c>
      <c r="J15" s="13">
        <v>0</v>
      </c>
      <c r="K15" s="17">
        <v>0</v>
      </c>
      <c r="L15" s="7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22.5" customHeight="1" thickBot="1">
      <c r="A16" s="52">
        <v>20</v>
      </c>
      <c r="B16" s="67">
        <v>485</v>
      </c>
      <c r="C16" s="79" t="s">
        <v>14</v>
      </c>
      <c r="D16" s="51">
        <v>0</v>
      </c>
      <c r="E16" s="78">
        <f>'[1]485'!D6</f>
        <v>0</v>
      </c>
      <c r="F16" s="50">
        <v>0</v>
      </c>
      <c r="G16" s="152">
        <v>0</v>
      </c>
      <c r="H16" s="50"/>
      <c r="I16" s="49">
        <f t="shared" si="0"/>
        <v>0</v>
      </c>
      <c r="J16" s="48">
        <v>0</v>
      </c>
      <c r="K16" s="47">
        <f>J16</f>
        <v>0</v>
      </c>
      <c r="L16" s="7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0" customHeight="1" thickTop="1" thickBot="1">
      <c r="A17" s="211" t="s">
        <v>36</v>
      </c>
      <c r="B17" s="212"/>
      <c r="C17" s="212"/>
      <c r="D17" s="76">
        <f t="shared" ref="D17:K17" si="1">SUM(D18:D30)</f>
        <v>29325000</v>
      </c>
      <c r="E17" s="75">
        <f t="shared" si="1"/>
        <v>14514000</v>
      </c>
      <c r="F17" s="75">
        <f t="shared" si="1"/>
        <v>16900000</v>
      </c>
      <c r="G17" s="75">
        <f t="shared" si="1"/>
        <v>13500000</v>
      </c>
      <c r="H17" s="75">
        <f t="shared" si="1"/>
        <v>0</v>
      </c>
      <c r="I17" s="74">
        <f t="shared" si="1"/>
        <v>44914000</v>
      </c>
      <c r="J17" s="74">
        <f t="shared" si="1"/>
        <v>103200000</v>
      </c>
      <c r="K17" s="74">
        <f t="shared" si="1"/>
        <v>103200000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22.5" customHeight="1" thickTop="1">
      <c r="A18" s="62">
        <v>40</v>
      </c>
      <c r="B18" s="73">
        <v>401</v>
      </c>
      <c r="C18" s="60" t="s">
        <v>35</v>
      </c>
      <c r="D18" s="25">
        <v>3500000</v>
      </c>
      <c r="E18" s="72">
        <f>'[1]Марнет 401,402'!K21</f>
        <v>2500000</v>
      </c>
      <c r="F18" s="15">
        <f>[1]Марнет!D18</f>
        <v>0</v>
      </c>
      <c r="G18" s="15">
        <f>[1]Марнет!E18</f>
        <v>0</v>
      </c>
      <c r="H18" s="23"/>
      <c r="I18" s="14">
        <f t="shared" ref="I18:I40" si="2">E18+F18+G18+H18</f>
        <v>2500000</v>
      </c>
      <c r="J18" s="72">
        <v>2500000</v>
      </c>
      <c r="K18" s="72">
        <v>2500000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22.5" customHeight="1">
      <c r="A19" s="57">
        <v>40</v>
      </c>
      <c r="B19" s="70">
        <v>402</v>
      </c>
      <c r="C19" s="69" t="s">
        <v>34</v>
      </c>
      <c r="D19" s="16">
        <v>1300000</v>
      </c>
      <c r="E19" s="68">
        <f>'[1]Марнет 401,402'!L21</f>
        <v>900000</v>
      </c>
      <c r="F19" s="15">
        <f>[1]Марнет!D19</f>
        <v>0</v>
      </c>
      <c r="G19" s="15">
        <f>[1]Марнет!E19</f>
        <v>0</v>
      </c>
      <c r="H19" s="15"/>
      <c r="I19" s="14">
        <f t="shared" si="2"/>
        <v>900000</v>
      </c>
      <c r="J19" s="68">
        <v>900000</v>
      </c>
      <c r="K19" s="68">
        <v>900000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22.5" customHeight="1">
      <c r="A20" s="57">
        <v>40</v>
      </c>
      <c r="B20" s="70">
        <v>420</v>
      </c>
      <c r="C20" s="69" t="s">
        <v>33</v>
      </c>
      <c r="D20" s="16">
        <v>500000</v>
      </c>
      <c r="E20" s="68">
        <f>[1]Марнет!D6</f>
        <v>500000</v>
      </c>
      <c r="F20" s="15">
        <f>[1]Марнет!D20</f>
        <v>1500000</v>
      </c>
      <c r="G20" s="15">
        <f>[1]Марнет!D34</f>
        <v>2000000</v>
      </c>
      <c r="H20" s="15"/>
      <c r="I20" s="14">
        <f t="shared" si="2"/>
        <v>4000000</v>
      </c>
      <c r="J20" s="68">
        <v>1500000</v>
      </c>
      <c r="K20" s="68">
        <v>1500000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26.25" customHeight="1">
      <c r="A21" s="57">
        <v>40</v>
      </c>
      <c r="B21" s="70">
        <v>421</v>
      </c>
      <c r="C21" s="71" t="s">
        <v>22</v>
      </c>
      <c r="D21" s="16">
        <v>4312000</v>
      </c>
      <c r="E21" s="68">
        <f>[1]Марнет!D7</f>
        <v>3500000</v>
      </c>
      <c r="F21" s="15">
        <f>[1]Марнет!D21</f>
        <v>1000000</v>
      </c>
      <c r="G21" s="15">
        <f>[1]Марнет!E21</f>
        <v>0</v>
      </c>
      <c r="H21" s="15"/>
      <c r="I21" s="14">
        <f t="shared" si="2"/>
        <v>4500000</v>
      </c>
      <c r="J21" s="68">
        <v>6500000</v>
      </c>
      <c r="K21" s="68">
        <v>6500000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22.5" customHeight="1">
      <c r="A22" s="57">
        <v>40</v>
      </c>
      <c r="B22" s="70">
        <v>423</v>
      </c>
      <c r="C22" s="69" t="s">
        <v>29</v>
      </c>
      <c r="D22" s="16">
        <v>300000</v>
      </c>
      <c r="E22" s="68">
        <f>[1]Марнет!D8</f>
        <v>100000</v>
      </c>
      <c r="F22" s="15">
        <f>[1]Марнет!D22</f>
        <v>300000</v>
      </c>
      <c r="G22" s="15">
        <f>[1]Марнет!E22</f>
        <v>0</v>
      </c>
      <c r="H22" s="15"/>
      <c r="I22" s="14">
        <f t="shared" si="2"/>
        <v>400000</v>
      </c>
      <c r="J22" s="68">
        <v>300000</v>
      </c>
      <c r="K22" s="68">
        <v>300000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22.5" customHeight="1">
      <c r="A23" s="57">
        <v>40</v>
      </c>
      <c r="B23" s="70">
        <v>424</v>
      </c>
      <c r="C23" s="69" t="s">
        <v>21</v>
      </c>
      <c r="D23" s="16">
        <v>625000</v>
      </c>
      <c r="E23" s="68">
        <f>[1]Марнет!D9</f>
        <v>1000000</v>
      </c>
      <c r="F23" s="15">
        <f>[1]Марнет!D23</f>
        <v>500000</v>
      </c>
      <c r="G23" s="15">
        <f>[1]Марнет!E23</f>
        <v>0</v>
      </c>
      <c r="H23" s="15"/>
      <c r="I23" s="14">
        <f t="shared" si="2"/>
        <v>1500000</v>
      </c>
      <c r="J23" s="68">
        <v>5800000</v>
      </c>
      <c r="K23" s="68">
        <v>5800000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22.5" customHeight="1">
      <c r="A24" s="57">
        <v>40</v>
      </c>
      <c r="B24" s="70">
        <v>425</v>
      </c>
      <c r="C24" s="69" t="s">
        <v>20</v>
      </c>
      <c r="D24" s="16">
        <v>988000</v>
      </c>
      <c r="E24" s="68">
        <f>[1]Марнет!D10</f>
        <v>1000000</v>
      </c>
      <c r="F24" s="15">
        <f>[1]Марнет!D24</f>
        <v>1000000</v>
      </c>
      <c r="G24" s="15">
        <f>[1]Марнет!D38</f>
        <v>11500000</v>
      </c>
      <c r="H24" s="15"/>
      <c r="I24" s="14">
        <f t="shared" si="2"/>
        <v>13500000</v>
      </c>
      <c r="J24" s="68">
        <v>3500000</v>
      </c>
      <c r="K24" s="68">
        <v>3500000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22.5" customHeight="1">
      <c r="A25" s="57">
        <v>40</v>
      </c>
      <c r="B25" s="70">
        <v>426</v>
      </c>
      <c r="C25" s="69" t="s">
        <v>19</v>
      </c>
      <c r="D25" s="16">
        <v>600000</v>
      </c>
      <c r="E25" s="68">
        <f>[1]Марнет!D11</f>
        <v>600000</v>
      </c>
      <c r="F25" s="15">
        <f>[1]Марнет!D25</f>
        <v>600000</v>
      </c>
      <c r="G25" s="15">
        <f>[1]Марнет!E25</f>
        <v>0</v>
      </c>
      <c r="H25" s="15"/>
      <c r="I25" s="14">
        <f t="shared" si="2"/>
        <v>1200000</v>
      </c>
      <c r="J25" s="68">
        <v>2200000</v>
      </c>
      <c r="K25" s="68">
        <v>2200000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22.5" customHeight="1">
      <c r="A26" s="57">
        <v>40</v>
      </c>
      <c r="B26" s="70">
        <v>464</v>
      </c>
      <c r="C26" s="69" t="s">
        <v>32</v>
      </c>
      <c r="D26" s="16">
        <v>0</v>
      </c>
      <c r="E26" s="68">
        <v>0</v>
      </c>
      <c r="F26" s="15">
        <v>0</v>
      </c>
      <c r="G26" s="15">
        <f>[1]Марнет!E26</f>
        <v>0</v>
      </c>
      <c r="H26" s="15"/>
      <c r="I26" s="14">
        <f t="shared" si="2"/>
        <v>0</v>
      </c>
      <c r="J26" s="68">
        <v>0</v>
      </c>
      <c r="K26" s="68"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22.5" customHeight="1">
      <c r="A27" s="57">
        <v>40</v>
      </c>
      <c r="B27" s="70">
        <v>480</v>
      </c>
      <c r="C27" s="69" t="s">
        <v>18</v>
      </c>
      <c r="D27" s="16">
        <v>12800000</v>
      </c>
      <c r="E27" s="68">
        <f>[1]Марнет!D12</f>
        <v>2207000</v>
      </c>
      <c r="F27" s="15">
        <f>[1]Марнет!D26</f>
        <v>7000000</v>
      </c>
      <c r="G27" s="15">
        <f>[1]Марнет!E27</f>
        <v>0</v>
      </c>
      <c r="H27" s="15"/>
      <c r="I27" s="14">
        <f t="shared" si="2"/>
        <v>9207000</v>
      </c>
      <c r="J27" s="68">
        <v>20000000</v>
      </c>
      <c r="K27" s="68">
        <v>20000000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22.5" customHeight="1">
      <c r="A28" s="57">
        <v>40</v>
      </c>
      <c r="B28" s="70">
        <v>482</v>
      </c>
      <c r="C28" s="69" t="s">
        <v>17</v>
      </c>
      <c r="D28" s="16">
        <v>3400000</v>
      </c>
      <c r="E28" s="68">
        <f>[1]Марнет!D13</f>
        <v>2207000</v>
      </c>
      <c r="F28" s="15">
        <v>0</v>
      </c>
      <c r="G28" s="15">
        <f>[1]Марнет!E28</f>
        <v>0</v>
      </c>
      <c r="H28" s="15"/>
      <c r="I28" s="14">
        <f t="shared" si="2"/>
        <v>2207000</v>
      </c>
      <c r="J28" s="68">
        <v>60000000</v>
      </c>
      <c r="K28" s="68">
        <v>60000000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22.5" customHeight="1">
      <c r="A29" s="57">
        <v>40</v>
      </c>
      <c r="B29" s="70">
        <v>483</v>
      </c>
      <c r="C29" s="69" t="s">
        <v>16</v>
      </c>
      <c r="D29" s="16">
        <v>0</v>
      </c>
      <c r="E29" s="68">
        <v>0</v>
      </c>
      <c r="F29" s="15">
        <f>[1]Марнет!D27</f>
        <v>3500000</v>
      </c>
      <c r="G29" s="15">
        <f>[1]Марнет!E29</f>
        <v>0</v>
      </c>
      <c r="H29" s="15"/>
      <c r="I29" s="53">
        <f t="shared" si="2"/>
        <v>3500000</v>
      </c>
      <c r="J29" s="68">
        <v>0</v>
      </c>
      <c r="K29" s="68">
        <v>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22.5" customHeight="1" thickBot="1">
      <c r="A30" s="172">
        <v>40</v>
      </c>
      <c r="B30" s="173">
        <v>485</v>
      </c>
      <c r="C30" s="174" t="s">
        <v>14</v>
      </c>
      <c r="D30" s="163">
        <v>1000000</v>
      </c>
      <c r="E30" s="175">
        <f>[1]Марнет!D14</f>
        <v>0</v>
      </c>
      <c r="F30" s="152">
        <f>[1]Марнет!D28</f>
        <v>1500000</v>
      </c>
      <c r="G30" s="152">
        <f>[1]Марнет!E30</f>
        <v>0</v>
      </c>
      <c r="H30" s="152"/>
      <c r="I30" s="176">
        <f t="shared" si="2"/>
        <v>1500000</v>
      </c>
      <c r="J30" s="13">
        <v>0</v>
      </c>
      <c r="K30" s="22">
        <f>J30</f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30" customHeight="1" thickTop="1" thickBot="1">
      <c r="A31" s="204" t="s">
        <v>31</v>
      </c>
      <c r="B31" s="202"/>
      <c r="C31" s="203"/>
      <c r="D31" s="31">
        <f>D32+D33+D34+D35+D36+D37+D38</f>
        <v>28336000</v>
      </c>
      <c r="E31" s="170">
        <f>E32+E33+E34+E35+E36+E37+E38</f>
        <v>60624000</v>
      </c>
      <c r="F31" s="31">
        <f>F32+F33+F34+F35+F36+F37+F38</f>
        <v>0</v>
      </c>
      <c r="G31" s="31">
        <f>G32+G33+G34+G35+G36+G37+G38</f>
        <v>0</v>
      </c>
      <c r="H31" s="31">
        <f>H32+H33+H34+H35+H36+H37+H38</f>
        <v>0</v>
      </c>
      <c r="I31" s="171">
        <f t="shared" si="2"/>
        <v>60624000</v>
      </c>
      <c r="J31" s="66">
        <f>J32+J33+J34+J35+J36+J37+J38</f>
        <v>62584000</v>
      </c>
      <c r="K31" s="65">
        <f>K32+K33+K34+K35+K36+K37+K38</f>
        <v>82584000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30" customHeight="1" thickTop="1">
      <c r="A32" s="62" t="s">
        <v>30</v>
      </c>
      <c r="B32" s="62">
        <v>423</v>
      </c>
      <c r="C32" s="60" t="s">
        <v>29</v>
      </c>
      <c r="D32" s="25">
        <v>480000</v>
      </c>
      <c r="E32" s="64">
        <f>'[1]423'!D18</f>
        <v>200000</v>
      </c>
      <c r="F32" s="15">
        <f>[1]Марнет!D32</f>
        <v>0</v>
      </c>
      <c r="G32" s="15">
        <f>[1]Марнет!E32</f>
        <v>0</v>
      </c>
      <c r="H32" s="63"/>
      <c r="I32" s="14">
        <f t="shared" si="2"/>
        <v>200000</v>
      </c>
      <c r="J32" s="13">
        <f>'[1]423'!F18</f>
        <v>200000</v>
      </c>
      <c r="K32" s="22">
        <f>'[1]423'!G18</f>
        <v>200000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22.5" customHeight="1">
      <c r="A33" s="62" t="s">
        <v>27</v>
      </c>
      <c r="B33" s="61">
        <v>425</v>
      </c>
      <c r="C33" s="60" t="s">
        <v>20</v>
      </c>
      <c r="D33" s="59">
        <f>5746000-3400000</f>
        <v>2346000</v>
      </c>
      <c r="E33" s="58">
        <f>'[1]425'!D27</f>
        <v>5248000</v>
      </c>
      <c r="F33" s="15">
        <f>[1]Марнет!D33</f>
        <v>0</v>
      </c>
      <c r="G33" s="15">
        <f>[1]Марнет!E33</f>
        <v>0</v>
      </c>
      <c r="H33" s="15"/>
      <c r="I33" s="53">
        <f t="shared" si="2"/>
        <v>5248000</v>
      </c>
      <c r="J33" s="13">
        <f>'[1]425'!F27</f>
        <v>584000</v>
      </c>
      <c r="K33" s="22">
        <f>'[1]425'!G27</f>
        <v>584000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22.5" customHeight="1">
      <c r="A34" s="57" t="s">
        <v>27</v>
      </c>
      <c r="B34" s="56">
        <v>426</v>
      </c>
      <c r="C34" s="19" t="s">
        <v>19</v>
      </c>
      <c r="D34" s="55">
        <v>500000</v>
      </c>
      <c r="E34" s="54">
        <v>0</v>
      </c>
      <c r="F34" s="15">
        <v>0</v>
      </c>
      <c r="G34" s="15">
        <f>[1]Марнет!E34</f>
        <v>0</v>
      </c>
      <c r="H34" s="15"/>
      <c r="I34" s="53">
        <f t="shared" si="2"/>
        <v>0</v>
      </c>
      <c r="J34" s="13">
        <f>'[1]426'!F8</f>
        <v>1800000</v>
      </c>
      <c r="K34" s="22">
        <f>'[1]426'!G8</f>
        <v>1800000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22.5" customHeight="1">
      <c r="A35" s="57" t="s">
        <v>27</v>
      </c>
      <c r="B35" s="56">
        <v>480</v>
      </c>
      <c r="C35" s="19" t="s">
        <v>18</v>
      </c>
      <c r="D35" s="55">
        <f>13470000-9900000</f>
        <v>3570000</v>
      </c>
      <c r="E35" s="54">
        <f>'[1]480'!D15</f>
        <v>27220000</v>
      </c>
      <c r="F35" s="15">
        <f>[1]Марнет!D35</f>
        <v>0</v>
      </c>
      <c r="G35" s="15">
        <f>[1]Марнет!E35</f>
        <v>0</v>
      </c>
      <c r="H35" s="15"/>
      <c r="I35" s="53">
        <f t="shared" si="2"/>
        <v>27220000</v>
      </c>
      <c r="J35" s="13">
        <f>'[1]480'!F15</f>
        <v>60000000</v>
      </c>
      <c r="K35" s="22">
        <f>'[1]480'!G15</f>
        <v>80000000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22.5" customHeight="1">
      <c r="A36" s="57" t="s">
        <v>27</v>
      </c>
      <c r="B36" s="56">
        <v>481</v>
      </c>
      <c r="C36" s="19" t="s">
        <v>28</v>
      </c>
      <c r="D36" s="55">
        <f>2000000+2000000</f>
        <v>4000000</v>
      </c>
      <c r="E36" s="54">
        <f>'[1]481'!D11</f>
        <v>1471000</v>
      </c>
      <c r="F36" s="15">
        <f>[1]Марнет!D36</f>
        <v>0</v>
      </c>
      <c r="G36" s="15">
        <f>[1]Марнет!E36</f>
        <v>0</v>
      </c>
      <c r="H36" s="15"/>
      <c r="I36" s="53">
        <f t="shared" si="2"/>
        <v>1471000</v>
      </c>
      <c r="J36" s="13">
        <v>0</v>
      </c>
      <c r="K36" s="22">
        <f>'[1]423'!G22</f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22.5" customHeight="1">
      <c r="A37" s="57" t="s">
        <v>27</v>
      </c>
      <c r="B37" s="56">
        <v>483</v>
      </c>
      <c r="C37" s="19" t="s">
        <v>16</v>
      </c>
      <c r="D37" s="55">
        <f>1240000+700000</f>
        <v>1940000</v>
      </c>
      <c r="E37" s="54">
        <f>'[1]483'!D13</f>
        <v>736000</v>
      </c>
      <c r="F37" s="15">
        <f>[1]Марнет!D37</f>
        <v>0</v>
      </c>
      <c r="G37" s="15">
        <f>[1]Марнет!E37</f>
        <v>0</v>
      </c>
      <c r="H37" s="15"/>
      <c r="I37" s="53">
        <f t="shared" si="2"/>
        <v>736000</v>
      </c>
      <c r="J37" s="13">
        <v>0</v>
      </c>
      <c r="K37" s="22">
        <f>'[1]423'!G23</f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22.5" customHeight="1" thickBot="1">
      <c r="A38" s="172" t="s">
        <v>27</v>
      </c>
      <c r="B38" s="172">
        <v>485</v>
      </c>
      <c r="C38" s="174" t="s">
        <v>14</v>
      </c>
      <c r="D38" s="163">
        <f>25500000-10000000</f>
        <v>15500000</v>
      </c>
      <c r="E38" s="175">
        <f>'[1]485'!D14</f>
        <v>25749000</v>
      </c>
      <c r="F38" s="152">
        <v>0</v>
      </c>
      <c r="G38" s="152">
        <f>[1]Марнет!E38</f>
        <v>0</v>
      </c>
      <c r="H38" s="152"/>
      <c r="I38" s="176">
        <f t="shared" si="2"/>
        <v>25749000</v>
      </c>
      <c r="J38" s="48">
        <v>0</v>
      </c>
      <c r="K38" s="47">
        <f>'[1]423'!G24</f>
        <v>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30" customHeight="1" thickTop="1" thickBot="1">
      <c r="A39" s="204" t="s">
        <v>26</v>
      </c>
      <c r="B39" s="202"/>
      <c r="C39" s="203"/>
      <c r="D39" s="46">
        <f>D40</f>
        <v>1150000000</v>
      </c>
      <c r="E39" s="45">
        <f>E40</f>
        <v>900000000</v>
      </c>
      <c r="F39" s="42"/>
      <c r="G39" s="42"/>
      <c r="H39" s="42"/>
      <c r="I39" s="44">
        <f t="shared" si="2"/>
        <v>900000000</v>
      </c>
      <c r="J39" s="43">
        <f>I39</f>
        <v>900000000</v>
      </c>
      <c r="K39" s="42">
        <f>I39</f>
        <v>900000000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22.5" customHeight="1" thickTop="1" thickBot="1">
      <c r="A40" s="41" t="s">
        <v>25</v>
      </c>
      <c r="B40" s="40">
        <v>461</v>
      </c>
      <c r="C40" s="39" t="s">
        <v>24</v>
      </c>
      <c r="D40" s="38">
        <f>1200000000-50000000</f>
        <v>1150000000</v>
      </c>
      <c r="E40" s="37">
        <f>'[1]461'!D10</f>
        <v>900000000</v>
      </c>
      <c r="F40" s="36">
        <f>[1]Марнет!D40</f>
        <v>0</v>
      </c>
      <c r="G40" s="151">
        <f>[1]Марнет!E40</f>
        <v>0</v>
      </c>
      <c r="H40" s="35"/>
      <c r="I40" s="34">
        <f t="shared" si="2"/>
        <v>900000000</v>
      </c>
      <c r="J40" s="33">
        <f>'[1]461'!F10</f>
        <v>1574144000</v>
      </c>
      <c r="K40" s="32">
        <f>'[1]461'!G10</f>
        <v>1574144000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30" customHeight="1" thickTop="1" thickBot="1">
      <c r="A41" s="201" t="s">
        <v>23</v>
      </c>
      <c r="B41" s="202"/>
      <c r="C41" s="203"/>
      <c r="D41" s="31">
        <f t="shared" ref="D41:K41" si="3">SUM(D42:D49)</f>
        <v>64139000</v>
      </c>
      <c r="E41" s="31">
        <f t="shared" si="3"/>
        <v>92494000</v>
      </c>
      <c r="F41" s="31">
        <f t="shared" si="3"/>
        <v>0</v>
      </c>
      <c r="G41" s="31">
        <f t="shared" si="3"/>
        <v>0</v>
      </c>
      <c r="H41" s="31">
        <f t="shared" si="3"/>
        <v>0</v>
      </c>
      <c r="I41" s="31">
        <f t="shared" si="3"/>
        <v>92494000</v>
      </c>
      <c r="J41" s="30">
        <f t="shared" si="3"/>
        <v>138967000</v>
      </c>
      <c r="K41" s="29">
        <f t="shared" si="3"/>
        <v>74927000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30.75" thickTop="1">
      <c r="A42" s="28" t="s">
        <v>15</v>
      </c>
      <c r="B42" s="27">
        <v>421</v>
      </c>
      <c r="C42" s="26" t="s">
        <v>22</v>
      </c>
      <c r="D42" s="25">
        <v>2500000</v>
      </c>
      <c r="E42" s="24">
        <f>'[1]421'!E22</f>
        <v>2000000</v>
      </c>
      <c r="F42" s="15">
        <f>[1]Марнет!D42</f>
        <v>0</v>
      </c>
      <c r="G42" s="15">
        <f>[1]Марнет!E42</f>
        <v>0</v>
      </c>
      <c r="H42" s="23"/>
      <c r="I42" s="14">
        <f t="shared" ref="I42:I50" si="4">E42+F42+G42+H42</f>
        <v>2000000</v>
      </c>
      <c r="J42" s="13">
        <f>'[1]421'!G22</f>
        <v>2000000</v>
      </c>
      <c r="K42" s="22">
        <f>'[1]421'!H22</f>
        <v>2000000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22.5" customHeight="1">
      <c r="A43" s="21" t="s">
        <v>15</v>
      </c>
      <c r="B43" s="20">
        <v>424</v>
      </c>
      <c r="C43" s="19" t="s">
        <v>21</v>
      </c>
      <c r="D43" s="16">
        <f>50000000-9400000</f>
        <v>40600000</v>
      </c>
      <c r="E43" s="18">
        <f>'[1]424'!D30</f>
        <v>47500000</v>
      </c>
      <c r="F43" s="15">
        <v>0</v>
      </c>
      <c r="G43" s="15">
        <f>[1]Марнет!E43</f>
        <v>0</v>
      </c>
      <c r="H43" s="15"/>
      <c r="I43" s="14">
        <f t="shared" si="4"/>
        <v>47500000</v>
      </c>
      <c r="J43" s="13">
        <f>'[1]424'!F27</f>
        <v>52640000</v>
      </c>
      <c r="K43" s="22">
        <f>'[1]424'!G27</f>
        <v>23200000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22.5" customHeight="1">
      <c r="A44" s="21" t="s">
        <v>15</v>
      </c>
      <c r="B44" s="20">
        <v>425</v>
      </c>
      <c r="C44" s="19" t="s">
        <v>20</v>
      </c>
      <c r="D44" s="16">
        <v>15000000</v>
      </c>
      <c r="E44" s="18">
        <f>'[1]425'!D49</f>
        <v>15452000</v>
      </c>
      <c r="F44" s="15">
        <f>[1]Марнет!D44</f>
        <v>0</v>
      </c>
      <c r="G44" s="15">
        <f>[1]Марнет!E44</f>
        <v>0</v>
      </c>
      <c r="H44" s="15">
        <v>0</v>
      </c>
      <c r="I44" s="14">
        <f t="shared" si="4"/>
        <v>15452000</v>
      </c>
      <c r="J44" s="13">
        <f>'[1]425'!F47</f>
        <v>31475000</v>
      </c>
      <c r="K44" s="22">
        <f>'[1]425'!G47</f>
        <v>30275000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22.5" customHeight="1">
      <c r="A45" s="21" t="s">
        <v>15</v>
      </c>
      <c r="B45" s="20">
        <v>426</v>
      </c>
      <c r="C45" s="19" t="s">
        <v>19</v>
      </c>
      <c r="D45" s="16">
        <v>3249000</v>
      </c>
      <c r="E45" s="18">
        <f>'[1]426'!D23</f>
        <v>4000000</v>
      </c>
      <c r="F45" s="15">
        <f>[1]Марнет!D45</f>
        <v>0</v>
      </c>
      <c r="G45" s="15">
        <f>[1]Марнет!E45</f>
        <v>0</v>
      </c>
      <c r="H45" s="15"/>
      <c r="I45" s="14">
        <f t="shared" si="4"/>
        <v>4000000</v>
      </c>
      <c r="J45" s="13">
        <f>'[1]426'!F23</f>
        <v>13452000</v>
      </c>
      <c r="K45" s="22">
        <f>'[1]426'!G23</f>
        <v>13452000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22.5" customHeight="1">
      <c r="A46" s="21" t="s">
        <v>15</v>
      </c>
      <c r="B46" s="20">
        <v>480</v>
      </c>
      <c r="C46" s="19" t="s">
        <v>18</v>
      </c>
      <c r="D46" s="16">
        <v>0</v>
      </c>
      <c r="E46" s="18">
        <f>'[1]480'!D26</f>
        <v>1471000</v>
      </c>
      <c r="F46" s="15">
        <f>[1]Марнет!D46</f>
        <v>0</v>
      </c>
      <c r="G46" s="15">
        <f>[1]Марнет!E46</f>
        <v>0</v>
      </c>
      <c r="H46" s="15"/>
      <c r="I46" s="14">
        <f t="shared" si="4"/>
        <v>1471000</v>
      </c>
      <c r="J46" s="13">
        <f>'[1]421'!G26</f>
        <v>0</v>
      </c>
      <c r="K46" s="17">
        <f>'[1]480'!G26</f>
        <v>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22.5" customHeight="1">
      <c r="A47" s="21" t="s">
        <v>15</v>
      </c>
      <c r="B47" s="20">
        <v>482</v>
      </c>
      <c r="C47" s="19" t="s">
        <v>17</v>
      </c>
      <c r="D47" s="16"/>
      <c r="E47" s="18">
        <f>'[1]482'!D5</f>
        <v>0</v>
      </c>
      <c r="F47" s="15">
        <f>[1]Марнет!D47</f>
        <v>0</v>
      </c>
      <c r="G47" s="15">
        <f>[1]Марнет!E47</f>
        <v>0</v>
      </c>
      <c r="H47" s="15"/>
      <c r="I47" s="53">
        <f t="shared" si="4"/>
        <v>0</v>
      </c>
      <c r="J47" s="159">
        <f>'[1]421'!G27</f>
        <v>0</v>
      </c>
      <c r="K47" s="17">
        <f>'[1]421'!H27</f>
        <v>0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22.5" customHeight="1">
      <c r="A48" s="21" t="s">
        <v>15</v>
      </c>
      <c r="B48" s="20">
        <v>483</v>
      </c>
      <c r="C48" s="19" t="s">
        <v>16</v>
      </c>
      <c r="D48" s="16">
        <v>0</v>
      </c>
      <c r="E48" s="18">
        <f>'[1]483'!D20</f>
        <v>0</v>
      </c>
      <c r="F48" s="15">
        <f>[1]Марнет!D48</f>
        <v>0</v>
      </c>
      <c r="G48" s="15">
        <f>[1]Марнет!E48</f>
        <v>0</v>
      </c>
      <c r="H48" s="15"/>
      <c r="I48" s="14">
        <f t="shared" si="4"/>
        <v>0</v>
      </c>
      <c r="J48" s="13">
        <f>'[1]421'!G28</f>
        <v>0</v>
      </c>
      <c r="K48" s="17">
        <f>'[1]483'!G20</f>
        <v>0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22.5" customHeight="1" thickBot="1">
      <c r="A49" s="160" t="s">
        <v>15</v>
      </c>
      <c r="B49" s="161">
        <v>485</v>
      </c>
      <c r="C49" s="162" t="s">
        <v>14</v>
      </c>
      <c r="D49" s="163">
        <f>20790000-18000000</f>
        <v>2790000</v>
      </c>
      <c r="E49" s="164">
        <f>'[1]485'!D22</f>
        <v>22071000</v>
      </c>
      <c r="F49" s="152">
        <f>[1]Марнет!D49</f>
        <v>0</v>
      </c>
      <c r="G49" s="152">
        <f>[1]Марнет!E49</f>
        <v>0</v>
      </c>
      <c r="H49" s="152"/>
      <c r="I49" s="165">
        <f t="shared" si="4"/>
        <v>22071000</v>
      </c>
      <c r="J49" s="166">
        <f>'[1]485'!F22</f>
        <v>39400000</v>
      </c>
      <c r="K49" s="167">
        <f>'[1]485'!G22</f>
        <v>6000000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30" customHeight="1" thickTop="1" thickBot="1">
      <c r="A50" s="197" t="s">
        <v>13</v>
      </c>
      <c r="B50" s="198"/>
      <c r="C50" s="199"/>
      <c r="D50" s="153">
        <f>D4+D17+D31+D39+D41</f>
        <v>1379542000</v>
      </c>
      <c r="E50" s="154">
        <f>E4+E17+E31+E39+E41</f>
        <v>1179142000</v>
      </c>
      <c r="F50" s="155">
        <f>F4+F17+F31+F39+F41</f>
        <v>16900000</v>
      </c>
      <c r="G50" s="155">
        <f>G4+G17+G31+G39+G41</f>
        <v>13500000</v>
      </c>
      <c r="H50" s="155">
        <f>H4+H17+H31+H39+H41</f>
        <v>0</v>
      </c>
      <c r="I50" s="156">
        <f t="shared" si="4"/>
        <v>1209542000</v>
      </c>
      <c r="J50" s="157">
        <f>J4+J17+J31+J39+J41</f>
        <v>1316261000</v>
      </c>
      <c r="K50" s="158">
        <f>K4+K17+K31+K39+K41</f>
        <v>1383731000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2.75" customHeight="1">
      <c r="A51" s="2"/>
      <c r="B51" s="2"/>
      <c r="C51" s="2"/>
      <c r="D51" s="2"/>
      <c r="E51" s="2"/>
      <c r="F51" s="2"/>
      <c r="G51" s="4"/>
      <c r="H51" s="2"/>
      <c r="I51" s="6"/>
      <c r="J51" s="6"/>
      <c r="K51" s="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2.75" customHeight="1">
      <c r="A52" s="2"/>
      <c r="B52" s="2"/>
      <c r="C52" s="10"/>
      <c r="D52" s="12"/>
      <c r="E52" s="8"/>
      <c r="F52" s="5"/>
      <c r="G52" s="11"/>
      <c r="H52" s="2"/>
      <c r="I52" s="6"/>
      <c r="J52" s="6"/>
      <c r="K52" s="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2.75" customHeight="1">
      <c r="A53" s="2"/>
      <c r="B53" s="2"/>
      <c r="C53" s="10"/>
      <c r="D53" s="8"/>
      <c r="E53" s="4"/>
      <c r="F53" s="5"/>
      <c r="G53" s="2"/>
      <c r="H53" s="2"/>
      <c r="I53" s="6"/>
      <c r="J53" s="6"/>
      <c r="K53" s="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2.75" customHeight="1">
      <c r="A54" s="2"/>
      <c r="B54" s="2"/>
      <c r="C54" s="10"/>
      <c r="D54" s="8"/>
      <c r="E54" s="4"/>
      <c r="F54" s="5"/>
      <c r="G54" s="2"/>
      <c r="H54" s="2"/>
      <c r="I54" s="6"/>
      <c r="J54" s="6"/>
      <c r="K54" s="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2.75" customHeight="1">
      <c r="A55" s="2"/>
      <c r="B55" s="2"/>
      <c r="C55" s="9"/>
      <c r="D55" s="8"/>
      <c r="E55" s="2"/>
      <c r="F55" s="5"/>
      <c r="G55" s="2"/>
      <c r="H55" s="2"/>
      <c r="I55" s="7"/>
      <c r="J55" s="6"/>
      <c r="K55" s="6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2.75" customHeight="1">
      <c r="A56" s="2"/>
      <c r="B56" s="2"/>
      <c r="C56" s="2"/>
      <c r="D56" s="2"/>
      <c r="E56" s="4"/>
      <c r="F56" s="5"/>
      <c r="G56" s="2"/>
      <c r="H56" s="2"/>
      <c r="I56" s="200"/>
      <c r="J56" s="196"/>
      <c r="K56" s="19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2.75" customHeight="1">
      <c r="A57" s="2"/>
      <c r="B57" s="2"/>
      <c r="C57" s="2"/>
      <c r="D57" s="2"/>
      <c r="E57" s="4"/>
      <c r="F57" s="2"/>
      <c r="G57" s="2"/>
      <c r="H57" s="2"/>
      <c r="I57" s="200"/>
      <c r="J57" s="196"/>
      <c r="K57" s="196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2.75" customHeight="1">
      <c r="A58" s="2"/>
      <c r="B58" s="2"/>
      <c r="C58" s="2"/>
      <c r="D58" s="2"/>
      <c r="E58" s="2"/>
      <c r="F58" s="2"/>
      <c r="G58" s="2"/>
      <c r="H58" s="2"/>
      <c r="I58" s="200"/>
      <c r="J58" s="196"/>
      <c r="K58" s="19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2.75" customHeight="1">
      <c r="A59" s="2"/>
      <c r="B59" s="2"/>
      <c r="C59" s="2"/>
      <c r="D59" s="2"/>
      <c r="E59" s="2"/>
      <c r="F59" s="2"/>
      <c r="G59" s="2"/>
      <c r="H59" s="2"/>
      <c r="I59" s="195"/>
      <c r="J59" s="196"/>
      <c r="K59" s="19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2.75" customHeight="1">
      <c r="A60" s="2"/>
      <c r="B60" s="2"/>
      <c r="C60" s="2"/>
      <c r="D60" s="2"/>
      <c r="E60" s="2"/>
      <c r="F60" s="2"/>
      <c r="G60" s="2"/>
      <c r="H60" s="2"/>
      <c r="I60" s="195"/>
      <c r="J60" s="196"/>
      <c r="K60" s="19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2.75" customHeight="1">
      <c r="A61" s="2"/>
      <c r="B61" s="2"/>
      <c r="C61" s="2"/>
      <c r="D61" s="2"/>
      <c r="E61" s="2"/>
      <c r="F61" s="2"/>
      <c r="G61" s="2"/>
      <c r="H61" s="3"/>
      <c r="I61" s="195"/>
      <c r="J61" s="196"/>
      <c r="K61" s="19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2.75" customHeight="1">
      <c r="A62" s="2"/>
      <c r="B62" s="2"/>
      <c r="C62" s="2"/>
      <c r="D62" s="2"/>
      <c r="E62" s="2"/>
      <c r="F62" s="2"/>
      <c r="G62" s="2"/>
      <c r="H62" s="2"/>
      <c r="I62" s="195"/>
      <c r="J62" s="196"/>
      <c r="K62" s="196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2.75" customHeight="1">
      <c r="A63" s="2"/>
      <c r="B63" s="2"/>
      <c r="C63" s="2"/>
      <c r="D63" s="2"/>
      <c r="E63" s="2"/>
      <c r="F63" s="2"/>
      <c r="G63" s="2"/>
      <c r="H63" s="2"/>
      <c r="I63" s="195"/>
      <c r="J63" s="196"/>
      <c r="K63" s="196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2.75" customHeight="1">
      <c r="A64" s="2"/>
      <c r="B64" s="2"/>
      <c r="C64" s="2"/>
      <c r="D64" s="2"/>
      <c r="E64" s="2"/>
      <c r="F64" s="2"/>
      <c r="G64" s="2"/>
      <c r="H64" s="2"/>
      <c r="I64" s="195"/>
      <c r="J64" s="196"/>
      <c r="K64" s="196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2.75" customHeight="1">
      <c r="A65" s="2"/>
      <c r="B65" s="2"/>
      <c r="C65" s="2"/>
      <c r="D65" s="2"/>
      <c r="E65" s="2"/>
      <c r="F65" s="2"/>
      <c r="G65" s="2"/>
      <c r="H65" s="2"/>
      <c r="I65" s="195"/>
      <c r="J65" s="196"/>
      <c r="K65" s="196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2.75" customHeight="1">
      <c r="A66" s="2"/>
      <c r="B66" s="2"/>
      <c r="C66" s="2"/>
      <c r="D66" s="2"/>
      <c r="E66" s="2"/>
      <c r="F66" s="2"/>
      <c r="G66" s="2"/>
      <c r="H66" s="2"/>
      <c r="I66" s="195"/>
      <c r="J66" s="196"/>
      <c r="K66" s="196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2.75" customHeight="1">
      <c r="A67" s="2"/>
      <c r="B67" s="2"/>
      <c r="C67" s="2"/>
      <c r="D67" s="2"/>
      <c r="E67" s="2"/>
      <c r="F67" s="2"/>
      <c r="G67" s="2"/>
      <c r="H67" s="2"/>
      <c r="I67" s="195"/>
      <c r="J67" s="196"/>
      <c r="K67" s="196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2.75" customHeight="1">
      <c r="A68" s="2"/>
      <c r="B68" s="2"/>
      <c r="C68" s="2"/>
      <c r="D68" s="2"/>
      <c r="E68" s="2"/>
      <c r="F68" s="2"/>
      <c r="G68" s="2"/>
      <c r="H68" s="2"/>
      <c r="I68" s="195"/>
      <c r="J68" s="196"/>
      <c r="K68" s="196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</sheetData>
  <mergeCells count="21">
    <mergeCell ref="A39:C39"/>
    <mergeCell ref="E2:I2"/>
    <mergeCell ref="E3:F3"/>
    <mergeCell ref="A4:C4"/>
    <mergeCell ref="A17:C17"/>
    <mergeCell ref="A31:C31"/>
    <mergeCell ref="A41:C41"/>
    <mergeCell ref="I62:K62"/>
    <mergeCell ref="I63:K63"/>
    <mergeCell ref="I64:K64"/>
    <mergeCell ref="I65:K65"/>
    <mergeCell ref="I67:K67"/>
    <mergeCell ref="I68:K68"/>
    <mergeCell ref="A50:C50"/>
    <mergeCell ref="I56:K56"/>
    <mergeCell ref="I57:K57"/>
    <mergeCell ref="I58:K58"/>
    <mergeCell ref="I59:K59"/>
    <mergeCell ref="I60:K60"/>
    <mergeCell ref="I61:K61"/>
    <mergeCell ref="I66:K66"/>
  </mergeCells>
  <printOptions horizontalCentered="1" verticalCentered="1"/>
  <pageMargins left="0.23622047244094491" right="0.23622047244094491" top="0.74803149606299213" bottom="0.74803149606299213" header="0" footer="0"/>
  <pageSetup scale="95" orientation="landscape" r:id="rId1"/>
  <headerFooter>
    <oddHeader>&amp;C&amp;G</oddHeader>
    <oddFooter xml:space="preserve">&amp;L     Министерство за информатичко општество и администрација на Република Северна Македонија
     Мinistria e Shoqërisë Informatike dhe Administratës Republika e Maqedonisë së Veriut &amp;R&amp;P од &amp;N
</oddFooter>
  </headerFooter>
  <rowBreaks count="3" manualBreakCount="3">
    <brk id="16" max="16383" man="1"/>
    <brk id="30" max="16383" man="1"/>
    <brk id="38" max="16383" man="1"/>
  </rowBreaks>
  <colBreaks count="1" manualBreakCount="1">
    <brk id="11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abSelected="1" topLeftCell="B1" zoomScale="55" zoomScaleNormal="55" zoomScaleSheetLayoutView="40" zoomScalePageLayoutView="50" workbookViewId="0">
      <selection activeCell="E4" sqref="E4:H4"/>
    </sheetView>
  </sheetViews>
  <sheetFormatPr defaultRowHeight="12.75"/>
  <cols>
    <col min="1" max="1" width="11" style="100" customWidth="1"/>
    <col min="2" max="2" width="14.7109375" style="100" customWidth="1"/>
    <col min="3" max="3" width="10.42578125" style="100" customWidth="1"/>
    <col min="4" max="4" width="15.85546875" style="100" customWidth="1"/>
    <col min="5" max="5" width="14.42578125" style="100" customWidth="1"/>
    <col min="6" max="6" width="13.7109375" style="92" customWidth="1"/>
    <col min="7" max="7" width="16.42578125" style="100" customWidth="1"/>
    <col min="8" max="8" width="14.28515625" style="100" customWidth="1"/>
    <col min="9" max="9" width="10.7109375" style="100" customWidth="1"/>
    <col min="10" max="10" width="17.28515625" style="100" customWidth="1"/>
    <col min="11" max="11" width="10.85546875" style="100" customWidth="1"/>
    <col min="12" max="12" width="12.5703125" style="100" bestFit="1" customWidth="1"/>
    <col min="13" max="13" width="13.28515625" style="100" customWidth="1"/>
    <col min="14" max="14" width="14.42578125" style="100" customWidth="1"/>
    <col min="15" max="15" width="12.42578125" style="100" customWidth="1"/>
    <col min="16" max="16" width="14.85546875" style="100" customWidth="1"/>
    <col min="17" max="17" width="10.5703125" style="100" customWidth="1"/>
    <col min="18" max="18" width="17.140625" style="100" customWidth="1"/>
    <col min="19" max="19" width="10.85546875" style="100" customWidth="1"/>
    <col min="20" max="21" width="12.5703125" style="100" bestFit="1" customWidth="1"/>
    <col min="22" max="22" width="11.28515625" style="100" bestFit="1" customWidth="1"/>
    <col min="23" max="23" width="12.5703125" style="100" bestFit="1" customWidth="1"/>
    <col min="24" max="24" width="12.5703125" style="100" customWidth="1"/>
    <col min="25" max="25" width="9.140625" style="100"/>
    <col min="26" max="26" width="14.42578125" style="100" customWidth="1"/>
    <col min="27" max="27" width="11.7109375" style="100" customWidth="1"/>
    <col min="28" max="32" width="14" style="100" bestFit="1" customWidth="1"/>
    <col min="33" max="33" width="11" style="100" bestFit="1" customWidth="1"/>
    <col min="34" max="34" width="11.7109375" style="100" bestFit="1" customWidth="1"/>
    <col min="35" max="16384" width="9.140625" style="100"/>
  </cols>
  <sheetData>
    <row r="1" spans="1:32" s="91" customFormat="1">
      <c r="F1" s="92"/>
    </row>
    <row r="2" spans="1:32" s="91" customFormat="1">
      <c r="A2" s="93" t="s">
        <v>54</v>
      </c>
      <c r="B2" s="93"/>
      <c r="C2" s="93"/>
      <c r="D2" s="93"/>
      <c r="E2" s="93"/>
      <c r="F2" s="94"/>
      <c r="G2" s="93"/>
      <c r="H2" s="93"/>
      <c r="I2" s="93" t="s">
        <v>55</v>
      </c>
      <c r="J2" s="93"/>
      <c r="K2" s="93"/>
      <c r="L2" s="93"/>
      <c r="M2" s="93"/>
      <c r="N2" s="93"/>
      <c r="O2" s="93"/>
      <c r="P2" s="93"/>
      <c r="Q2" s="93" t="s">
        <v>56</v>
      </c>
      <c r="R2" s="93"/>
      <c r="S2" s="93"/>
      <c r="T2" s="93"/>
      <c r="U2" s="93"/>
      <c r="V2" s="93"/>
      <c r="W2" s="93"/>
      <c r="X2" s="93"/>
      <c r="Y2" s="93" t="s">
        <v>59</v>
      </c>
      <c r="Z2" s="93"/>
      <c r="AA2" s="93"/>
      <c r="AB2" s="93"/>
      <c r="AC2" s="93"/>
      <c r="AD2" s="93"/>
      <c r="AE2" s="93"/>
      <c r="AF2" s="93"/>
    </row>
    <row r="3" spans="1:32" s="91" customFormat="1" ht="13.5" thickBot="1">
      <c r="A3" s="95"/>
      <c r="B3" s="95"/>
      <c r="C3" s="95"/>
      <c r="D3" s="95"/>
      <c r="E3" s="95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</row>
    <row r="4" spans="1:32" s="91" customFormat="1" ht="26.25" customHeight="1" thickBot="1">
      <c r="A4" s="97" t="s">
        <v>0</v>
      </c>
      <c r="B4" s="98" t="s">
        <v>1</v>
      </c>
      <c r="C4" s="98" t="s">
        <v>2</v>
      </c>
      <c r="D4" s="98" t="s">
        <v>3</v>
      </c>
      <c r="E4" s="213" t="s">
        <v>4</v>
      </c>
      <c r="F4" s="214"/>
      <c r="G4" s="214"/>
      <c r="H4" s="214"/>
      <c r="I4" s="97" t="s">
        <v>0</v>
      </c>
      <c r="J4" s="169" t="s">
        <v>1</v>
      </c>
      <c r="K4" s="169" t="s">
        <v>2</v>
      </c>
      <c r="L4" s="169" t="s">
        <v>3</v>
      </c>
      <c r="M4" s="213" t="s">
        <v>4</v>
      </c>
      <c r="N4" s="214"/>
      <c r="O4" s="214"/>
      <c r="P4" s="214"/>
      <c r="Q4" s="97" t="s">
        <v>0</v>
      </c>
      <c r="R4" s="169" t="s">
        <v>1</v>
      </c>
      <c r="S4" s="169" t="s">
        <v>2</v>
      </c>
      <c r="T4" s="169" t="s">
        <v>3</v>
      </c>
      <c r="U4" s="213" t="s">
        <v>4</v>
      </c>
      <c r="V4" s="214"/>
      <c r="W4" s="214"/>
      <c r="X4" s="214"/>
      <c r="Y4" s="97" t="s">
        <v>0</v>
      </c>
      <c r="Z4" s="169" t="s">
        <v>1</v>
      </c>
      <c r="AA4" s="169" t="s">
        <v>2</v>
      </c>
      <c r="AB4" s="169" t="s">
        <v>3</v>
      </c>
      <c r="AC4" s="213" t="s">
        <v>4</v>
      </c>
      <c r="AD4" s="214"/>
      <c r="AE4" s="214"/>
      <c r="AF4" s="214"/>
    </row>
    <row r="5" spans="1:32" s="91" customFormat="1" ht="29.25" customHeight="1" thickTop="1" thickBot="1">
      <c r="A5" s="177">
        <v>17001</v>
      </c>
      <c r="B5" s="178">
        <v>61174</v>
      </c>
      <c r="C5" s="178">
        <v>637</v>
      </c>
      <c r="D5" s="178">
        <v>12</v>
      </c>
      <c r="E5" s="215" t="s">
        <v>5</v>
      </c>
      <c r="F5" s="216"/>
      <c r="G5" s="216"/>
      <c r="H5" s="216"/>
      <c r="I5" s="177">
        <v>17001</v>
      </c>
      <c r="J5" s="178">
        <v>61174</v>
      </c>
      <c r="K5" s="178">
        <v>637</v>
      </c>
      <c r="L5" s="178">
        <v>12</v>
      </c>
      <c r="M5" s="215" t="s">
        <v>5</v>
      </c>
      <c r="N5" s="216"/>
      <c r="O5" s="216"/>
      <c r="P5" s="216"/>
      <c r="Q5" s="177">
        <v>17001</v>
      </c>
      <c r="R5" s="178">
        <v>61174</v>
      </c>
      <c r="S5" s="178">
        <v>637</v>
      </c>
      <c r="T5" s="178">
        <v>12</v>
      </c>
      <c r="U5" s="215" t="s">
        <v>5</v>
      </c>
      <c r="V5" s="216"/>
      <c r="W5" s="216"/>
      <c r="X5" s="216"/>
      <c r="Y5" s="177">
        <v>17001</v>
      </c>
      <c r="Z5" s="178">
        <v>61174</v>
      </c>
      <c r="AA5" s="178">
        <v>637</v>
      </c>
      <c r="AB5" s="178">
        <v>12</v>
      </c>
      <c r="AC5" s="215" t="s">
        <v>5</v>
      </c>
      <c r="AD5" s="216"/>
      <c r="AE5" s="216"/>
      <c r="AF5" s="216"/>
    </row>
    <row r="6" spans="1:32" ht="13.5" thickTop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</row>
    <row r="7" spans="1:32" s="91" customFormat="1" ht="12.75" customHeight="1">
      <c r="A7" s="217" t="s">
        <v>53</v>
      </c>
      <c r="B7" s="217" t="s">
        <v>52</v>
      </c>
      <c r="C7" s="217" t="s">
        <v>8</v>
      </c>
      <c r="D7" s="217" t="s">
        <v>51</v>
      </c>
      <c r="E7" s="217"/>
      <c r="F7" s="217"/>
      <c r="G7" s="217"/>
      <c r="H7" s="217"/>
      <c r="I7" s="217" t="s">
        <v>53</v>
      </c>
      <c r="J7" s="217" t="s">
        <v>52</v>
      </c>
      <c r="K7" s="217" t="s">
        <v>8</v>
      </c>
      <c r="L7" s="217" t="s">
        <v>51</v>
      </c>
      <c r="M7" s="217"/>
      <c r="N7" s="217"/>
      <c r="O7" s="217"/>
      <c r="P7" s="217"/>
      <c r="Q7" s="217" t="s">
        <v>53</v>
      </c>
      <c r="R7" s="217" t="s">
        <v>52</v>
      </c>
      <c r="S7" s="217" t="s">
        <v>8</v>
      </c>
      <c r="T7" s="217" t="s">
        <v>51</v>
      </c>
      <c r="U7" s="217"/>
      <c r="V7" s="217"/>
      <c r="W7" s="217"/>
      <c r="X7" s="217"/>
      <c r="Y7" s="217" t="s">
        <v>53</v>
      </c>
      <c r="Z7" s="217" t="s">
        <v>52</v>
      </c>
      <c r="AA7" s="217" t="s">
        <v>8</v>
      </c>
      <c r="AB7" s="217" t="s">
        <v>51</v>
      </c>
      <c r="AC7" s="217"/>
      <c r="AD7" s="217"/>
      <c r="AE7" s="217"/>
      <c r="AF7" s="217"/>
    </row>
    <row r="8" spans="1:32" s="91" customFormat="1" ht="26.25" thickBot="1">
      <c r="A8" s="218"/>
      <c r="B8" s="218"/>
      <c r="C8" s="218"/>
      <c r="D8" s="101" t="s">
        <v>50</v>
      </c>
      <c r="E8" s="101" t="s">
        <v>49</v>
      </c>
      <c r="F8" s="102" t="s">
        <v>48</v>
      </c>
      <c r="G8" s="102" t="s">
        <v>47</v>
      </c>
      <c r="H8" s="101" t="s">
        <v>46</v>
      </c>
      <c r="I8" s="218"/>
      <c r="J8" s="218"/>
      <c r="K8" s="218"/>
      <c r="L8" s="168" t="s">
        <v>50</v>
      </c>
      <c r="M8" s="168" t="s">
        <v>49</v>
      </c>
      <c r="N8" s="102" t="s">
        <v>48</v>
      </c>
      <c r="O8" s="102" t="s">
        <v>47</v>
      </c>
      <c r="P8" s="168" t="s">
        <v>46</v>
      </c>
      <c r="Q8" s="218"/>
      <c r="R8" s="218"/>
      <c r="S8" s="218"/>
      <c r="T8" s="168" t="s">
        <v>50</v>
      </c>
      <c r="U8" s="102" t="s">
        <v>49</v>
      </c>
      <c r="V8" s="102" t="s">
        <v>48</v>
      </c>
      <c r="W8" s="168" t="s">
        <v>47</v>
      </c>
      <c r="X8" s="168" t="s">
        <v>46</v>
      </c>
      <c r="Y8" s="218"/>
      <c r="Z8" s="218"/>
      <c r="AA8" s="218"/>
      <c r="AB8" s="168" t="s">
        <v>50</v>
      </c>
      <c r="AC8" s="168" t="s">
        <v>49</v>
      </c>
      <c r="AD8" s="102" t="s">
        <v>48</v>
      </c>
      <c r="AE8" s="102" t="s">
        <v>47</v>
      </c>
      <c r="AF8" s="168" t="s">
        <v>46</v>
      </c>
    </row>
    <row r="9" spans="1:32" ht="33.75" customHeight="1" thickTop="1" thickBot="1">
      <c r="A9" s="224"/>
      <c r="B9" s="224"/>
      <c r="C9" s="103">
        <v>420</v>
      </c>
      <c r="D9" s="104">
        <v>450000</v>
      </c>
      <c r="E9" s="104">
        <v>350000</v>
      </c>
      <c r="F9" s="105">
        <v>350000</v>
      </c>
      <c r="G9" s="105">
        <v>350000</v>
      </c>
      <c r="H9" s="106">
        <f>SUM(D9:G9)</f>
        <v>1500000</v>
      </c>
      <c r="I9" s="224" t="s">
        <v>30</v>
      </c>
      <c r="J9" s="224" t="s">
        <v>76</v>
      </c>
      <c r="K9" s="179">
        <v>423</v>
      </c>
      <c r="L9" s="180">
        <v>200000</v>
      </c>
      <c r="M9" s="180">
        <v>0</v>
      </c>
      <c r="N9" s="181">
        <v>0</v>
      </c>
      <c r="O9" s="181">
        <v>0</v>
      </c>
      <c r="P9" s="182">
        <f t="shared" ref="P9:P15" si="0">SUM(L9:O9)</f>
        <v>200000</v>
      </c>
      <c r="Q9" s="225" t="s">
        <v>15</v>
      </c>
      <c r="R9" s="225" t="s">
        <v>75</v>
      </c>
      <c r="S9" s="103">
        <v>421</v>
      </c>
      <c r="T9" s="104">
        <v>800000</v>
      </c>
      <c r="U9" s="109">
        <v>800000</v>
      </c>
      <c r="V9" s="109">
        <v>400000</v>
      </c>
      <c r="W9" s="104">
        <v>0</v>
      </c>
      <c r="X9" s="106">
        <f t="shared" ref="X9:X14" si="1">SUM(T9:W9)</f>
        <v>2000000</v>
      </c>
      <c r="Y9" s="110" t="s">
        <v>58</v>
      </c>
      <c r="Z9" s="110" t="s">
        <v>57</v>
      </c>
      <c r="AA9" s="111">
        <v>461</v>
      </c>
      <c r="AB9" s="112">
        <f>900000000/4</f>
        <v>225000000</v>
      </c>
      <c r="AC9" s="112">
        <f>AB9</f>
        <v>225000000</v>
      </c>
      <c r="AD9" s="113">
        <f>AC9</f>
        <v>225000000</v>
      </c>
      <c r="AE9" s="113">
        <f>AD9</f>
        <v>225000000</v>
      </c>
      <c r="AF9" s="114">
        <f>SUM(AB9:AE9)</f>
        <v>900000000</v>
      </c>
    </row>
    <row r="10" spans="1:32" ht="15.75" thickTop="1">
      <c r="A10" s="225"/>
      <c r="B10" s="225"/>
      <c r="C10" s="103">
        <v>421</v>
      </c>
      <c r="D10" s="104">
        <v>1600000</v>
      </c>
      <c r="E10" s="104">
        <v>1300000</v>
      </c>
      <c r="F10" s="109">
        <v>800000</v>
      </c>
      <c r="G10" s="109">
        <v>800000</v>
      </c>
      <c r="H10" s="106">
        <f t="shared" ref="H10:H14" si="2">SUM(D10:G10)</f>
        <v>4500000</v>
      </c>
      <c r="I10" s="225"/>
      <c r="J10" s="225"/>
      <c r="K10" s="103">
        <v>425</v>
      </c>
      <c r="L10" s="107">
        <v>3248000</v>
      </c>
      <c r="M10" s="107">
        <f>2000000-1000000</f>
        <v>1000000</v>
      </c>
      <c r="N10" s="109">
        <v>0</v>
      </c>
      <c r="O10" s="109">
        <v>0</v>
      </c>
      <c r="P10" s="108">
        <f t="shared" si="0"/>
        <v>4248000</v>
      </c>
      <c r="Q10" s="225"/>
      <c r="R10" s="225"/>
      <c r="S10" s="103">
        <v>424</v>
      </c>
      <c r="T10" s="104">
        <v>35000000</v>
      </c>
      <c r="U10" s="109">
        <v>12500000</v>
      </c>
      <c r="V10" s="109">
        <v>0</v>
      </c>
      <c r="W10" s="104">
        <v>0</v>
      </c>
      <c r="X10" s="106">
        <f t="shared" si="1"/>
        <v>47500000</v>
      </c>
      <c r="Y10" s="115" t="s">
        <v>12</v>
      </c>
      <c r="Z10" s="115"/>
      <c r="AA10" s="115"/>
      <c r="AB10" s="116">
        <f t="shared" ref="AB10:AF10" si="3">SUM(AB9:AB9)</f>
        <v>225000000</v>
      </c>
      <c r="AC10" s="116">
        <f t="shared" si="3"/>
        <v>225000000</v>
      </c>
      <c r="AD10" s="116">
        <f t="shared" si="3"/>
        <v>225000000</v>
      </c>
      <c r="AE10" s="116">
        <f t="shared" si="3"/>
        <v>225000000</v>
      </c>
      <c r="AF10" s="116">
        <f t="shared" si="3"/>
        <v>900000000</v>
      </c>
    </row>
    <row r="11" spans="1:32">
      <c r="A11" s="225"/>
      <c r="B11" s="225"/>
      <c r="C11" s="103">
        <v>423</v>
      </c>
      <c r="D11" s="104">
        <v>200000</v>
      </c>
      <c r="E11" s="104">
        <v>0</v>
      </c>
      <c r="F11" s="109">
        <v>0</v>
      </c>
      <c r="G11" s="109">
        <v>0</v>
      </c>
      <c r="H11" s="106">
        <f t="shared" si="2"/>
        <v>200000</v>
      </c>
      <c r="I11" s="225"/>
      <c r="J11" s="225"/>
      <c r="K11" s="103">
        <v>426</v>
      </c>
      <c r="L11" s="107">
        <v>0</v>
      </c>
      <c r="M11" s="107">
        <v>0</v>
      </c>
      <c r="N11" s="109">
        <v>0</v>
      </c>
      <c r="O11" s="109">
        <v>0</v>
      </c>
      <c r="P11" s="108">
        <f t="shared" si="0"/>
        <v>0</v>
      </c>
      <c r="Q11" s="225"/>
      <c r="R11" s="225"/>
      <c r="S11" s="103">
        <v>425</v>
      </c>
      <c r="T11" s="104">
        <v>7452000</v>
      </c>
      <c r="U11" s="109">
        <v>4000000</v>
      </c>
      <c r="V11" s="109">
        <v>4000000</v>
      </c>
      <c r="W11" s="104">
        <v>0</v>
      </c>
      <c r="X11" s="106">
        <f t="shared" si="1"/>
        <v>15452000</v>
      </c>
    </row>
    <row r="12" spans="1:32">
      <c r="A12" s="225"/>
      <c r="B12" s="225"/>
      <c r="C12" s="103">
        <v>424</v>
      </c>
      <c r="D12" s="104">
        <v>500000</v>
      </c>
      <c r="E12" s="104">
        <v>500000</v>
      </c>
      <c r="F12" s="109">
        <v>300000</v>
      </c>
      <c r="G12" s="109">
        <v>200000</v>
      </c>
      <c r="H12" s="106">
        <f t="shared" si="2"/>
        <v>1500000</v>
      </c>
      <c r="I12" s="225"/>
      <c r="J12" s="225"/>
      <c r="K12" s="103">
        <v>480</v>
      </c>
      <c r="L12" s="107">
        <v>17220000</v>
      </c>
      <c r="M12" s="107">
        <v>10000000</v>
      </c>
      <c r="N12" s="109">
        <v>0</v>
      </c>
      <c r="O12" s="109">
        <v>0</v>
      </c>
      <c r="P12" s="108">
        <f>SUM(L12:O12)</f>
        <v>27220000</v>
      </c>
      <c r="Q12" s="225"/>
      <c r="R12" s="225"/>
      <c r="S12" s="103">
        <v>426</v>
      </c>
      <c r="T12" s="118">
        <v>4000000</v>
      </c>
      <c r="U12" s="109">
        <v>0</v>
      </c>
      <c r="V12" s="109">
        <v>0</v>
      </c>
      <c r="W12" s="104">
        <v>0</v>
      </c>
      <c r="X12" s="106">
        <f t="shared" si="1"/>
        <v>4000000</v>
      </c>
    </row>
    <row r="13" spans="1:32">
      <c r="A13" s="225"/>
      <c r="B13" s="225"/>
      <c r="C13" s="103">
        <v>425</v>
      </c>
      <c r="D13" s="104">
        <v>950000</v>
      </c>
      <c r="E13" s="104">
        <v>950000</v>
      </c>
      <c r="F13" s="105">
        <v>700000</v>
      </c>
      <c r="G13" s="105">
        <v>700000</v>
      </c>
      <c r="H13" s="106">
        <f t="shared" si="2"/>
        <v>3300000</v>
      </c>
      <c r="I13" s="225"/>
      <c r="J13" s="225"/>
      <c r="K13" s="103">
        <v>481</v>
      </c>
      <c r="L13" s="107">
        <f>1471000-220000+220000</f>
        <v>1471000</v>
      </c>
      <c r="M13" s="107">
        <v>0</v>
      </c>
      <c r="N13" s="105">
        <v>0</v>
      </c>
      <c r="O13" s="105">
        <v>0</v>
      </c>
      <c r="P13" s="108">
        <f t="shared" si="0"/>
        <v>1471000</v>
      </c>
      <c r="Q13" s="225"/>
      <c r="R13" s="225"/>
      <c r="S13" s="103">
        <v>480</v>
      </c>
      <c r="T13" s="118">
        <v>1471000</v>
      </c>
      <c r="U13" s="109">
        <v>0</v>
      </c>
      <c r="V13" s="109">
        <v>0</v>
      </c>
      <c r="W13" s="104">
        <v>0</v>
      </c>
      <c r="X13" s="106">
        <f t="shared" si="1"/>
        <v>1471000</v>
      </c>
    </row>
    <row r="14" spans="1:32" ht="13.5" customHeight="1" thickBot="1">
      <c r="A14" s="225"/>
      <c r="B14" s="225"/>
      <c r="C14" s="103">
        <v>426</v>
      </c>
      <c r="D14" s="104">
        <v>800000</v>
      </c>
      <c r="E14" s="104">
        <v>500000</v>
      </c>
      <c r="F14" s="109">
        <v>500000</v>
      </c>
      <c r="G14" s="109">
        <v>0</v>
      </c>
      <c r="H14" s="106">
        <f t="shared" si="2"/>
        <v>1800000</v>
      </c>
      <c r="I14" s="225"/>
      <c r="J14" s="225"/>
      <c r="K14" s="103">
        <v>483</v>
      </c>
      <c r="L14" s="107">
        <v>736000</v>
      </c>
      <c r="M14" s="107">
        <v>0</v>
      </c>
      <c r="N14" s="109">
        <v>0</v>
      </c>
      <c r="O14" s="109">
        <v>0</v>
      </c>
      <c r="P14" s="108">
        <f t="shared" si="0"/>
        <v>736000</v>
      </c>
      <c r="Q14" s="226"/>
      <c r="R14" s="226"/>
      <c r="S14" s="119">
        <v>485</v>
      </c>
      <c r="T14" s="120">
        <v>12071000</v>
      </c>
      <c r="U14" s="121">
        <v>10000000</v>
      </c>
      <c r="V14" s="121"/>
      <c r="W14" s="120">
        <v>0</v>
      </c>
      <c r="X14" s="122">
        <f t="shared" si="1"/>
        <v>22071000</v>
      </c>
    </row>
    <row r="15" spans="1:32" ht="15.75" customHeight="1" thickTop="1" thickBot="1">
      <c r="A15" s="225"/>
      <c r="B15" s="225"/>
      <c r="C15" s="103">
        <v>464</v>
      </c>
      <c r="D15" s="104">
        <v>300000</v>
      </c>
      <c r="E15" s="104">
        <v>0</v>
      </c>
      <c r="F15" s="109">
        <v>0</v>
      </c>
      <c r="G15" s="109">
        <v>0</v>
      </c>
      <c r="H15" s="106">
        <v>300000</v>
      </c>
      <c r="I15" s="226"/>
      <c r="J15" s="226"/>
      <c r="K15" s="119">
        <v>485</v>
      </c>
      <c r="L15" s="123">
        <v>15749000</v>
      </c>
      <c r="M15" s="123">
        <v>10000000</v>
      </c>
      <c r="N15" s="121">
        <v>0</v>
      </c>
      <c r="O15" s="121">
        <v>0</v>
      </c>
      <c r="P15" s="124">
        <f t="shared" si="0"/>
        <v>25749000</v>
      </c>
      <c r="Q15" s="222" t="s">
        <v>12</v>
      </c>
      <c r="R15" s="222"/>
      <c r="S15" s="125"/>
      <c r="T15" s="116">
        <f>SUM(T9:T14)</f>
        <v>60794000</v>
      </c>
      <c r="U15" s="116">
        <f>SUM(U9:U14)</f>
        <v>27300000</v>
      </c>
      <c r="V15" s="116">
        <f>SUM(V9:V14)</f>
        <v>4400000</v>
      </c>
      <c r="W15" s="116">
        <f>SUM(W9:W14)</f>
        <v>0</v>
      </c>
      <c r="X15" s="116">
        <f>SUM(T15:W15)</f>
        <v>92494000</v>
      </c>
    </row>
    <row r="16" spans="1:32" ht="16.5" thickTop="1" thickBot="1">
      <c r="A16" s="226"/>
      <c r="B16" s="226"/>
      <c r="C16" s="119">
        <v>480</v>
      </c>
      <c r="D16" s="120">
        <v>368000</v>
      </c>
      <c r="E16" s="120">
        <v>0</v>
      </c>
      <c r="F16" s="121">
        <v>0</v>
      </c>
      <c r="G16" s="121">
        <v>0</v>
      </c>
      <c r="H16" s="122">
        <f>SUM(D16:G16)</f>
        <v>368000</v>
      </c>
      <c r="I16" s="125" t="s">
        <v>12</v>
      </c>
      <c r="J16" s="125"/>
      <c r="K16" s="125"/>
      <c r="L16" s="116">
        <f>SUM(L9:L15)</f>
        <v>38624000</v>
      </c>
      <c r="M16" s="116">
        <f>SUM(M9:M15)</f>
        <v>21000000</v>
      </c>
      <c r="N16" s="116">
        <f>SUM(N9:N15)</f>
        <v>0</v>
      </c>
      <c r="O16" s="116">
        <f>SUM(O9:O15)</f>
        <v>0</v>
      </c>
      <c r="P16" s="116">
        <f>SUM(P9:P15)</f>
        <v>59624000</v>
      </c>
    </row>
    <row r="17" spans="1:32" ht="15.75" thickTop="1">
      <c r="A17" s="223" t="s">
        <v>12</v>
      </c>
      <c r="B17" s="223"/>
      <c r="C17" s="223"/>
      <c r="D17" s="116">
        <f>SUM(D9:D16)</f>
        <v>5168000</v>
      </c>
      <c r="E17" s="116">
        <f>SUM(E9:E16)</f>
        <v>3600000</v>
      </c>
      <c r="F17" s="116">
        <f>SUM(F9:F16)</f>
        <v>2650000</v>
      </c>
      <c r="G17" s="116">
        <f>SUM(G9:G16)</f>
        <v>2050000</v>
      </c>
      <c r="H17" s="116">
        <f>SUM(H9:H16)</f>
        <v>13468000</v>
      </c>
    </row>
    <row r="18" spans="1:32">
      <c r="W18" s="104"/>
    </row>
    <row r="19" spans="1:32">
      <c r="H19" s="127"/>
      <c r="W19" s="104"/>
    </row>
    <row r="20" spans="1:32" ht="25.5" customHeight="1">
      <c r="B20" s="128"/>
      <c r="C20" s="128"/>
      <c r="D20" s="128"/>
      <c r="E20" s="128"/>
      <c r="F20" s="129"/>
      <c r="G20" s="128"/>
      <c r="I20" s="129"/>
      <c r="J20" s="129"/>
      <c r="K20" s="128"/>
      <c r="L20" s="128"/>
      <c r="M20" s="128"/>
      <c r="N20" s="128"/>
      <c r="O20" s="128"/>
    </row>
    <row r="21" spans="1:32" s="91" customFormat="1" ht="31.5" customHeight="1" thickBot="1">
      <c r="A21" s="130" t="s">
        <v>60</v>
      </c>
      <c r="B21" s="130"/>
      <c r="C21" s="130"/>
      <c r="D21" s="130"/>
      <c r="E21" s="130"/>
      <c r="F21" s="131"/>
      <c r="G21" s="130"/>
      <c r="H21" s="132"/>
      <c r="I21" s="130" t="s">
        <v>61</v>
      </c>
      <c r="J21" s="130"/>
      <c r="K21" s="130"/>
      <c r="L21" s="130"/>
      <c r="M21" s="130"/>
      <c r="N21" s="131"/>
      <c r="O21" s="130"/>
      <c r="P21" s="132"/>
      <c r="Q21" s="130" t="s">
        <v>62</v>
      </c>
      <c r="R21" s="130"/>
      <c r="S21" s="130"/>
      <c r="T21" s="130"/>
      <c r="U21" s="130"/>
      <c r="V21" s="131"/>
      <c r="W21" s="130"/>
      <c r="X21" s="132"/>
      <c r="Y21" s="130" t="s">
        <v>63</v>
      </c>
      <c r="Z21" s="130"/>
      <c r="AA21" s="130"/>
      <c r="AB21" s="130"/>
      <c r="AC21" s="130"/>
      <c r="AD21" s="131"/>
      <c r="AE21" s="130"/>
      <c r="AF21" s="132"/>
    </row>
    <row r="22" spans="1:32" s="91" customFormat="1" ht="26.25" customHeight="1" thickBot="1">
      <c r="A22" s="133" t="s">
        <v>0</v>
      </c>
      <c r="B22" s="133" t="s">
        <v>1</v>
      </c>
      <c r="C22" s="133" t="s">
        <v>2</v>
      </c>
      <c r="D22" s="133" t="s">
        <v>3</v>
      </c>
      <c r="E22" s="219" t="s">
        <v>4</v>
      </c>
      <c r="F22" s="220"/>
      <c r="G22" s="220"/>
      <c r="H22" s="221"/>
      <c r="I22" s="133" t="s">
        <v>0</v>
      </c>
      <c r="J22" s="133" t="s">
        <v>1</v>
      </c>
      <c r="K22" s="133" t="s">
        <v>2</v>
      </c>
      <c r="L22" s="133" t="s">
        <v>3</v>
      </c>
      <c r="M22" s="219" t="s">
        <v>4</v>
      </c>
      <c r="N22" s="220"/>
      <c r="O22" s="220"/>
      <c r="P22" s="221"/>
      <c r="Q22" s="133" t="s">
        <v>0</v>
      </c>
      <c r="R22" s="133" t="s">
        <v>1</v>
      </c>
      <c r="S22" s="133" t="s">
        <v>2</v>
      </c>
      <c r="T22" s="133" t="s">
        <v>3</v>
      </c>
      <c r="U22" s="219" t="s">
        <v>4</v>
      </c>
      <c r="V22" s="220"/>
      <c r="W22" s="220"/>
      <c r="X22" s="221"/>
      <c r="Y22" s="133" t="s">
        <v>0</v>
      </c>
      <c r="Z22" s="133" t="s">
        <v>1</v>
      </c>
      <c r="AA22" s="133" t="s">
        <v>2</v>
      </c>
      <c r="AB22" s="133" t="s">
        <v>3</v>
      </c>
      <c r="AC22" s="219" t="s">
        <v>4</v>
      </c>
      <c r="AD22" s="220"/>
      <c r="AE22" s="220"/>
      <c r="AF22" s="221"/>
    </row>
    <row r="23" spans="1:32" s="91" customFormat="1" ht="39.75" customHeight="1" thickTop="1" thickBot="1">
      <c r="A23" s="177">
        <v>17001</v>
      </c>
      <c r="B23" s="178">
        <v>61174</v>
      </c>
      <c r="C23" s="178">
        <v>637</v>
      </c>
      <c r="D23" s="178">
        <v>12</v>
      </c>
      <c r="E23" s="215" t="s">
        <v>5</v>
      </c>
      <c r="F23" s="216"/>
      <c r="G23" s="216"/>
      <c r="H23" s="216"/>
      <c r="I23" s="177">
        <v>17001</v>
      </c>
      <c r="J23" s="178">
        <v>61174</v>
      </c>
      <c r="K23" s="178">
        <v>637</v>
      </c>
      <c r="L23" s="178">
        <v>12</v>
      </c>
      <c r="M23" s="215" t="s">
        <v>5</v>
      </c>
      <c r="N23" s="216"/>
      <c r="O23" s="216"/>
      <c r="P23" s="216"/>
      <c r="Q23" s="177">
        <v>17001</v>
      </c>
      <c r="R23" s="178">
        <v>61174</v>
      </c>
      <c r="S23" s="178">
        <v>637</v>
      </c>
      <c r="T23" s="178">
        <v>12</v>
      </c>
      <c r="U23" s="215" t="s">
        <v>5</v>
      </c>
      <c r="V23" s="216"/>
      <c r="W23" s="216"/>
      <c r="X23" s="216"/>
      <c r="Y23" s="177">
        <v>17001</v>
      </c>
      <c r="Z23" s="178">
        <v>61174</v>
      </c>
      <c r="AA23" s="178">
        <v>637</v>
      </c>
      <c r="AB23" s="178">
        <v>12</v>
      </c>
      <c r="AC23" s="215" t="s">
        <v>5</v>
      </c>
      <c r="AD23" s="216"/>
      <c r="AE23" s="216"/>
      <c r="AF23" s="216"/>
    </row>
    <row r="24" spans="1:32" ht="13.5" customHeight="1" thickTop="1">
      <c r="A24" s="227" t="s">
        <v>6</v>
      </c>
      <c r="B24" s="227" t="s">
        <v>7</v>
      </c>
      <c r="C24" s="227" t="s">
        <v>8</v>
      </c>
      <c r="D24" s="227" t="s">
        <v>9</v>
      </c>
      <c r="E24" s="227"/>
      <c r="F24" s="227"/>
      <c r="G24" s="227"/>
      <c r="I24" s="227"/>
      <c r="J24" s="227"/>
      <c r="K24" s="227"/>
      <c r="L24" s="227" t="s">
        <v>9</v>
      </c>
      <c r="M24" s="227"/>
      <c r="N24" s="227"/>
      <c r="O24" s="227"/>
      <c r="Q24" s="227" t="s">
        <v>6</v>
      </c>
      <c r="R24" s="227" t="s">
        <v>7</v>
      </c>
      <c r="S24" s="227" t="s">
        <v>8</v>
      </c>
      <c r="T24" s="227" t="s">
        <v>9</v>
      </c>
      <c r="U24" s="227"/>
      <c r="V24" s="227"/>
      <c r="W24" s="227"/>
      <c r="Y24" s="227" t="s">
        <v>6</v>
      </c>
      <c r="Z24" s="227" t="s">
        <v>7</v>
      </c>
      <c r="AA24" s="227" t="s">
        <v>8</v>
      </c>
      <c r="AB24" s="227" t="s">
        <v>9</v>
      </c>
      <c r="AC24" s="227"/>
      <c r="AD24" s="227"/>
      <c r="AE24" s="227"/>
    </row>
    <row r="25" spans="1:32" ht="40.5" customHeight="1" thickBot="1">
      <c r="A25" s="228"/>
      <c r="B25" s="228"/>
      <c r="C25" s="228"/>
      <c r="D25" s="134" t="s">
        <v>65</v>
      </c>
      <c r="E25" s="134" t="s">
        <v>66</v>
      </c>
      <c r="F25" s="134" t="s">
        <v>67</v>
      </c>
      <c r="G25" s="135" t="s">
        <v>10</v>
      </c>
      <c r="I25" s="228" t="s">
        <v>6</v>
      </c>
      <c r="J25" s="228" t="s">
        <v>7</v>
      </c>
      <c r="K25" s="228" t="s">
        <v>8</v>
      </c>
      <c r="L25" s="134" t="s">
        <v>65</v>
      </c>
      <c r="M25" s="134" t="s">
        <v>66</v>
      </c>
      <c r="N25" s="134" t="s">
        <v>67</v>
      </c>
      <c r="O25" s="135" t="s">
        <v>10</v>
      </c>
      <c r="Q25" s="228"/>
      <c r="R25" s="228"/>
      <c r="S25" s="228"/>
      <c r="T25" s="134" t="s">
        <v>65</v>
      </c>
      <c r="U25" s="134" t="s">
        <v>66</v>
      </c>
      <c r="V25" s="134" t="s">
        <v>67</v>
      </c>
      <c r="W25" s="135" t="s">
        <v>10</v>
      </c>
      <c r="Y25" s="228"/>
      <c r="Z25" s="228"/>
      <c r="AA25" s="228"/>
      <c r="AB25" s="134" t="s">
        <v>65</v>
      </c>
      <c r="AC25" s="134" t="s">
        <v>66</v>
      </c>
      <c r="AD25" s="134" t="s">
        <v>67</v>
      </c>
      <c r="AE25" s="135" t="s">
        <v>10</v>
      </c>
    </row>
    <row r="26" spans="1:32" ht="43.5" customHeight="1" thickTop="1" thickBot="1">
      <c r="A26" s="229">
        <v>20</v>
      </c>
      <c r="B26" s="231" t="s">
        <v>11</v>
      </c>
      <c r="C26" s="103">
        <v>420</v>
      </c>
      <c r="D26" s="136">
        <f>'[2] III (20) '!D8</f>
        <v>200000</v>
      </c>
      <c r="E26" s="136">
        <v>250000</v>
      </c>
      <c r="F26" s="136">
        <v>0</v>
      </c>
      <c r="G26" s="137">
        <f>D26+E26+F26</f>
        <v>450000</v>
      </c>
      <c r="I26" s="229" t="s">
        <v>30</v>
      </c>
      <c r="J26" s="231" t="s">
        <v>76</v>
      </c>
      <c r="K26" s="103">
        <v>423</v>
      </c>
      <c r="L26" s="107">
        <v>100000</v>
      </c>
      <c r="M26" s="107">
        <v>100000</v>
      </c>
      <c r="N26" s="107">
        <f>'[2]III (К6)'!F8</f>
        <v>0</v>
      </c>
      <c r="O26" s="126">
        <f>L26+M26+N26</f>
        <v>200000</v>
      </c>
      <c r="Q26" s="234" t="s">
        <v>15</v>
      </c>
      <c r="R26" s="237" t="s">
        <v>75</v>
      </c>
      <c r="S26" s="103">
        <v>421</v>
      </c>
      <c r="T26" s="138">
        <f>'[2] III (НА) '!D8</f>
        <v>400000</v>
      </c>
      <c r="U26" s="138">
        <v>400000</v>
      </c>
      <c r="V26" s="138">
        <f>'[2] III (НА) '!F8</f>
        <v>0</v>
      </c>
      <c r="W26" s="139">
        <f t="shared" ref="W26:W31" si="4">SUM(T26:V26)</f>
        <v>800000</v>
      </c>
      <c r="Y26" s="110" t="s">
        <v>58</v>
      </c>
      <c r="Z26" s="110" t="s">
        <v>57</v>
      </c>
      <c r="AA26" s="111">
        <v>461</v>
      </c>
      <c r="AB26" s="140">
        <f>AB9</f>
        <v>225000000</v>
      </c>
      <c r="AC26" s="141">
        <v>0</v>
      </c>
      <c r="AD26" s="141">
        <v>0</v>
      </c>
      <c r="AE26" s="142">
        <f>AB26+AC26+AD26</f>
        <v>225000000</v>
      </c>
    </row>
    <row r="27" spans="1:32" ht="15.75" thickTop="1">
      <c r="A27" s="229"/>
      <c r="B27" s="231"/>
      <c r="C27" s="103">
        <v>421</v>
      </c>
      <c r="D27" s="136">
        <v>600000</v>
      </c>
      <c r="E27" s="136">
        <v>500000</v>
      </c>
      <c r="F27" s="136">
        <v>500000</v>
      </c>
      <c r="G27" s="137">
        <f t="shared" ref="G27:G33" si="5">D27+E27+F27</f>
        <v>1600000</v>
      </c>
      <c r="I27" s="229"/>
      <c r="J27" s="231"/>
      <c r="K27" s="103">
        <v>425</v>
      </c>
      <c r="L27" s="107">
        <v>1248000</v>
      </c>
      <c r="M27" s="107">
        <v>1000000</v>
      </c>
      <c r="N27" s="107">
        <f>M27</f>
        <v>1000000</v>
      </c>
      <c r="O27" s="126">
        <f t="shared" ref="O27:O32" si="6">L27+M27+N27</f>
        <v>3248000</v>
      </c>
      <c r="Q27" s="235"/>
      <c r="R27" s="238"/>
      <c r="S27" s="103">
        <v>424</v>
      </c>
      <c r="T27" s="138">
        <v>15000000</v>
      </c>
      <c r="U27" s="138">
        <f>T27</f>
        <v>15000000</v>
      </c>
      <c r="V27" s="138">
        <v>5000000</v>
      </c>
      <c r="W27" s="139">
        <f t="shared" si="4"/>
        <v>35000000</v>
      </c>
      <c r="Y27" s="143" t="s">
        <v>12</v>
      </c>
      <c r="Z27" s="143"/>
      <c r="AA27" s="143"/>
      <c r="AB27" s="116">
        <f>AB26</f>
        <v>225000000</v>
      </c>
      <c r="AC27" s="116">
        <f t="shared" ref="AC27:AE27" si="7">AC26</f>
        <v>0</v>
      </c>
      <c r="AD27" s="116">
        <f t="shared" si="7"/>
        <v>0</v>
      </c>
      <c r="AE27" s="116">
        <f t="shared" si="7"/>
        <v>225000000</v>
      </c>
    </row>
    <row r="28" spans="1:32">
      <c r="A28" s="229"/>
      <c r="B28" s="231"/>
      <c r="C28" s="103">
        <v>423</v>
      </c>
      <c r="D28" s="136">
        <v>200000</v>
      </c>
      <c r="E28" s="136">
        <f>'[2] III (20) '!E10</f>
        <v>0</v>
      </c>
      <c r="F28" s="136">
        <f>'[2] III (20) '!F10</f>
        <v>0</v>
      </c>
      <c r="G28" s="137">
        <f t="shared" si="5"/>
        <v>200000</v>
      </c>
      <c r="I28" s="229"/>
      <c r="J28" s="231"/>
      <c r="K28" s="103">
        <v>426</v>
      </c>
      <c r="L28" s="107">
        <f>'[2]III (К6)'!D10</f>
        <v>0</v>
      </c>
      <c r="M28" s="107">
        <f>'[2]III (К6)'!E10</f>
        <v>0</v>
      </c>
      <c r="N28" s="107">
        <f>'[2]III (К6)'!F10</f>
        <v>0</v>
      </c>
      <c r="O28" s="126">
        <f t="shared" si="6"/>
        <v>0</v>
      </c>
      <c r="Q28" s="235"/>
      <c r="R28" s="238"/>
      <c r="S28" s="103">
        <v>425</v>
      </c>
      <c r="T28" s="138">
        <v>4452000</v>
      </c>
      <c r="U28" s="138">
        <v>3000000</v>
      </c>
      <c r="V28" s="138">
        <f>'[2] III (НА) '!F10</f>
        <v>0</v>
      </c>
      <c r="W28" s="139">
        <f t="shared" si="4"/>
        <v>7452000</v>
      </c>
    </row>
    <row r="29" spans="1:32">
      <c r="A29" s="229"/>
      <c r="B29" s="231"/>
      <c r="C29" s="103">
        <v>424</v>
      </c>
      <c r="D29" s="136">
        <v>250000</v>
      </c>
      <c r="E29" s="136">
        <v>250000</v>
      </c>
      <c r="F29" s="136">
        <f>'[2] III (20) '!F11</f>
        <v>0</v>
      </c>
      <c r="G29" s="137">
        <f t="shared" si="5"/>
        <v>500000</v>
      </c>
      <c r="I29" s="229"/>
      <c r="J29" s="231"/>
      <c r="K29" s="103">
        <v>480</v>
      </c>
      <c r="L29" s="107">
        <v>10000000</v>
      </c>
      <c r="M29" s="107">
        <v>7220000</v>
      </c>
      <c r="N29" s="107">
        <f>'[2]III (К6)'!F11</f>
        <v>0</v>
      </c>
      <c r="O29" s="126">
        <f t="shared" si="6"/>
        <v>17220000</v>
      </c>
      <c r="Q29" s="235"/>
      <c r="R29" s="238"/>
      <c r="S29" s="103">
        <v>426</v>
      </c>
      <c r="T29" s="138">
        <f>'[2] III (НА) '!D11</f>
        <v>0</v>
      </c>
      <c r="U29" s="138">
        <v>4000000</v>
      </c>
      <c r="V29" s="138">
        <f>'[2] III (НА) '!F11</f>
        <v>0</v>
      </c>
      <c r="W29" s="139">
        <f t="shared" si="4"/>
        <v>4000000</v>
      </c>
    </row>
    <row r="30" spans="1:32">
      <c r="A30" s="229"/>
      <c r="B30" s="231"/>
      <c r="C30" s="103">
        <v>425</v>
      </c>
      <c r="D30" s="136">
        <v>350000</v>
      </c>
      <c r="E30" s="136">
        <f>D30</f>
        <v>350000</v>
      </c>
      <c r="F30" s="136">
        <v>250000</v>
      </c>
      <c r="G30" s="137">
        <f t="shared" si="5"/>
        <v>950000</v>
      </c>
      <c r="I30" s="229"/>
      <c r="J30" s="231"/>
      <c r="K30" s="103">
        <v>481</v>
      </c>
      <c r="L30" s="107">
        <v>1471000</v>
      </c>
      <c r="M30" s="107">
        <f>'[2]III (К6)'!E12</f>
        <v>0</v>
      </c>
      <c r="N30" s="107">
        <f>'[2]III (К6)'!F12</f>
        <v>0</v>
      </c>
      <c r="O30" s="126">
        <f t="shared" si="6"/>
        <v>1471000</v>
      </c>
      <c r="Q30" s="235"/>
      <c r="R30" s="238"/>
      <c r="S30" s="103">
        <v>480</v>
      </c>
      <c r="T30" s="100">
        <v>1471000</v>
      </c>
      <c r="U30" s="100">
        <v>0</v>
      </c>
      <c r="V30" s="100">
        <v>0</v>
      </c>
      <c r="W30" s="139">
        <f t="shared" si="4"/>
        <v>1471000</v>
      </c>
    </row>
    <row r="31" spans="1:32" ht="13.5" thickBot="1">
      <c r="A31" s="229"/>
      <c r="B31" s="231"/>
      <c r="C31" s="103">
        <v>426</v>
      </c>
      <c r="D31" s="136">
        <v>300000</v>
      </c>
      <c r="E31" s="136">
        <f>'[2] III (20) '!E13</f>
        <v>250000</v>
      </c>
      <c r="F31" s="136">
        <v>250000</v>
      </c>
      <c r="G31" s="137">
        <f t="shared" si="5"/>
        <v>800000</v>
      </c>
      <c r="I31" s="229"/>
      <c r="J31" s="231"/>
      <c r="K31" s="103">
        <v>483</v>
      </c>
      <c r="L31" s="107">
        <v>736000</v>
      </c>
      <c r="M31" s="107">
        <f>'[2]III (К6)'!E13</f>
        <v>0</v>
      </c>
      <c r="N31" s="107">
        <f>'[2]III (К6)'!F13</f>
        <v>0</v>
      </c>
      <c r="O31" s="126">
        <f t="shared" si="6"/>
        <v>736000</v>
      </c>
      <c r="Q31" s="236"/>
      <c r="R31" s="239"/>
      <c r="S31" s="119">
        <v>485</v>
      </c>
      <c r="T31" s="144">
        <v>6041000</v>
      </c>
      <c r="U31" s="144">
        <v>6000000</v>
      </c>
      <c r="V31" s="144">
        <f>'[2] III (НА) '!F12</f>
        <v>0</v>
      </c>
      <c r="W31" s="145">
        <f t="shared" si="4"/>
        <v>12041000</v>
      </c>
    </row>
    <row r="32" spans="1:32" ht="16.5" thickTop="1" thickBot="1">
      <c r="A32" s="229"/>
      <c r="B32" s="231"/>
      <c r="C32" s="103">
        <v>464</v>
      </c>
      <c r="D32" s="136">
        <v>300000</v>
      </c>
      <c r="E32" s="136">
        <f>'[2] III (20) '!E14</f>
        <v>0</v>
      </c>
      <c r="F32" s="136">
        <f>'[2] III (20) '!F14</f>
        <v>0</v>
      </c>
      <c r="G32" s="137">
        <f t="shared" si="5"/>
        <v>300000</v>
      </c>
      <c r="I32" s="230"/>
      <c r="J32" s="232"/>
      <c r="K32" s="119">
        <v>485</v>
      </c>
      <c r="L32" s="123">
        <v>10000000</v>
      </c>
      <c r="M32" s="123">
        <v>5749000</v>
      </c>
      <c r="N32" s="123">
        <f>'[2]III (К6)'!F14</f>
        <v>0</v>
      </c>
      <c r="O32" s="146">
        <f t="shared" si="6"/>
        <v>15749000</v>
      </c>
      <c r="Q32" s="233" t="s">
        <v>12</v>
      </c>
      <c r="R32" s="233"/>
      <c r="S32" s="233"/>
      <c r="T32" s="116">
        <f>SUM(T26:T31)</f>
        <v>27364000</v>
      </c>
      <c r="U32" s="116">
        <f>SUM(U26:U31)</f>
        <v>28400000</v>
      </c>
      <c r="V32" s="116">
        <f>SUM(V26:V31)</f>
        <v>5000000</v>
      </c>
      <c r="W32" s="117">
        <f>SUM(W26:W31)</f>
        <v>60764000</v>
      </c>
    </row>
    <row r="33" spans="1:32" ht="16.5" thickTop="1" thickBot="1">
      <c r="A33" s="230"/>
      <c r="B33" s="232"/>
      <c r="C33" s="119">
        <v>480</v>
      </c>
      <c r="D33" s="147">
        <v>368000</v>
      </c>
      <c r="E33" s="147">
        <f>'[2] III (20) '!E15</f>
        <v>0</v>
      </c>
      <c r="F33" s="147">
        <f>'[2] III (20) '!F15</f>
        <v>0</v>
      </c>
      <c r="G33" s="148">
        <f t="shared" si="5"/>
        <v>368000</v>
      </c>
      <c r="I33" s="149" t="s">
        <v>12</v>
      </c>
      <c r="J33" s="149"/>
      <c r="K33" s="149"/>
      <c r="L33" s="116">
        <f>SUM(L26:L32)</f>
        <v>23555000</v>
      </c>
      <c r="M33" s="116">
        <f>SUM(M27:M32)</f>
        <v>13969000</v>
      </c>
      <c r="N33" s="116">
        <f>SUM(N27:N32)</f>
        <v>1000000</v>
      </c>
      <c r="O33" s="126">
        <f>SUM(O26:O32)</f>
        <v>38624000</v>
      </c>
    </row>
    <row r="34" spans="1:32" ht="15.75" thickTop="1">
      <c r="A34" s="150" t="s">
        <v>12</v>
      </c>
      <c r="B34" s="150"/>
      <c r="C34" s="116"/>
      <c r="D34" s="116">
        <f>SUM(D26:D33)</f>
        <v>2568000</v>
      </c>
      <c r="E34" s="116">
        <f>SUM(E26:E33)</f>
        <v>1600000</v>
      </c>
      <c r="F34" s="116">
        <f>SUM(F26:F33)</f>
        <v>1000000</v>
      </c>
      <c r="G34" s="117">
        <f>SUM(G26:G33)</f>
        <v>5168000</v>
      </c>
    </row>
    <row r="37" spans="1:32" ht="26.25" customHeight="1" thickBot="1">
      <c r="A37" s="130" t="s">
        <v>64</v>
      </c>
      <c r="B37" s="130"/>
      <c r="C37" s="130"/>
      <c r="D37" s="130"/>
      <c r="E37" s="130"/>
      <c r="F37" s="131"/>
      <c r="G37" s="130"/>
      <c r="H37" s="132"/>
      <c r="I37" s="130" t="s">
        <v>68</v>
      </c>
      <c r="J37" s="130"/>
      <c r="K37" s="130"/>
      <c r="L37" s="130"/>
      <c r="M37" s="130"/>
      <c r="N37" s="131"/>
      <c r="O37" s="130"/>
      <c r="P37" s="132"/>
      <c r="Q37" s="130" t="s">
        <v>73</v>
      </c>
      <c r="R37" s="130"/>
      <c r="S37" s="130"/>
      <c r="T37" s="130"/>
      <c r="U37" s="130"/>
      <c r="V37" s="131"/>
      <c r="W37" s="130"/>
      <c r="X37" s="132"/>
      <c r="Y37" s="130" t="s">
        <v>72</v>
      </c>
      <c r="Z37" s="130"/>
      <c r="AA37" s="130"/>
      <c r="AB37" s="130"/>
      <c r="AC37" s="130"/>
      <c r="AD37" s="131"/>
      <c r="AE37" s="130"/>
      <c r="AF37" s="132"/>
    </row>
    <row r="38" spans="1:32" ht="35.25" customHeight="1" thickBot="1">
      <c r="A38" s="133" t="s">
        <v>0</v>
      </c>
      <c r="B38" s="133" t="s">
        <v>1</v>
      </c>
      <c r="C38" s="133" t="s">
        <v>2</v>
      </c>
      <c r="D38" s="133" t="s">
        <v>3</v>
      </c>
      <c r="E38" s="219" t="s">
        <v>4</v>
      </c>
      <c r="F38" s="220"/>
      <c r="G38" s="220"/>
      <c r="H38" s="221"/>
      <c r="I38" s="133" t="s">
        <v>0</v>
      </c>
      <c r="J38" s="133" t="s">
        <v>1</v>
      </c>
      <c r="K38" s="133" t="s">
        <v>2</v>
      </c>
      <c r="L38" s="133" t="s">
        <v>3</v>
      </c>
      <c r="M38" s="219" t="s">
        <v>4</v>
      </c>
      <c r="N38" s="220"/>
      <c r="O38" s="220"/>
      <c r="P38" s="221"/>
      <c r="Q38" s="133" t="s">
        <v>0</v>
      </c>
      <c r="R38" s="133" t="s">
        <v>1</v>
      </c>
      <c r="S38" s="133" t="s">
        <v>2</v>
      </c>
      <c r="T38" s="133" t="s">
        <v>3</v>
      </c>
      <c r="U38" s="219" t="s">
        <v>4</v>
      </c>
      <c r="V38" s="220"/>
      <c r="W38" s="220"/>
      <c r="X38" s="221"/>
      <c r="Y38" s="133" t="s">
        <v>0</v>
      </c>
      <c r="Z38" s="133" t="s">
        <v>1</v>
      </c>
      <c r="AA38" s="133" t="s">
        <v>2</v>
      </c>
      <c r="AB38" s="133" t="s">
        <v>3</v>
      </c>
      <c r="AC38" s="219" t="s">
        <v>4</v>
      </c>
      <c r="AD38" s="220"/>
      <c r="AE38" s="220"/>
      <c r="AF38" s="221"/>
    </row>
    <row r="39" spans="1:32" s="91" customFormat="1" ht="39.75" customHeight="1" thickTop="1" thickBot="1">
      <c r="A39" s="177">
        <v>17001</v>
      </c>
      <c r="B39" s="178">
        <v>61174</v>
      </c>
      <c r="C39" s="178">
        <v>637</v>
      </c>
      <c r="D39" s="178">
        <v>12</v>
      </c>
      <c r="E39" s="215" t="s">
        <v>5</v>
      </c>
      <c r="F39" s="216"/>
      <c r="G39" s="216"/>
      <c r="H39" s="216"/>
      <c r="I39" s="177">
        <v>17001</v>
      </c>
      <c r="J39" s="178">
        <v>61174</v>
      </c>
      <c r="K39" s="178">
        <v>637</v>
      </c>
      <c r="L39" s="178">
        <v>12</v>
      </c>
      <c r="M39" s="215" t="s">
        <v>5</v>
      </c>
      <c r="N39" s="216"/>
      <c r="O39" s="216"/>
      <c r="P39" s="216"/>
      <c r="Q39" s="177">
        <v>17001</v>
      </c>
      <c r="R39" s="178">
        <v>61174</v>
      </c>
      <c r="S39" s="178">
        <v>637</v>
      </c>
      <c r="T39" s="178">
        <v>12</v>
      </c>
      <c r="U39" s="215" t="s">
        <v>5</v>
      </c>
      <c r="V39" s="216"/>
      <c r="W39" s="216"/>
      <c r="X39" s="216"/>
      <c r="Y39" s="177">
        <v>17001</v>
      </c>
      <c r="Z39" s="178">
        <v>61174</v>
      </c>
      <c r="AA39" s="178">
        <v>637</v>
      </c>
      <c r="AB39" s="178">
        <v>12</v>
      </c>
      <c r="AC39" s="215" t="s">
        <v>5</v>
      </c>
      <c r="AD39" s="216"/>
      <c r="AE39" s="216"/>
      <c r="AF39" s="216"/>
    </row>
    <row r="40" spans="1:32" ht="12.75" customHeight="1" thickTop="1">
      <c r="A40" s="227" t="s">
        <v>6</v>
      </c>
      <c r="B40" s="227" t="s">
        <v>7</v>
      </c>
      <c r="C40" s="227" t="s">
        <v>8</v>
      </c>
      <c r="D40" s="227" t="s">
        <v>9</v>
      </c>
      <c r="E40" s="227"/>
      <c r="F40" s="227"/>
      <c r="G40" s="227"/>
      <c r="I40" s="227" t="s">
        <v>6</v>
      </c>
      <c r="J40" s="227" t="s">
        <v>7</v>
      </c>
      <c r="K40" s="227" t="s">
        <v>8</v>
      </c>
      <c r="L40" s="227" t="s">
        <v>9</v>
      </c>
      <c r="M40" s="227"/>
      <c r="N40" s="227"/>
      <c r="O40" s="227"/>
      <c r="Q40" s="227" t="s">
        <v>6</v>
      </c>
      <c r="R40" s="227" t="s">
        <v>7</v>
      </c>
      <c r="S40" s="227" t="s">
        <v>8</v>
      </c>
      <c r="T40" s="227" t="s">
        <v>9</v>
      </c>
      <c r="U40" s="227"/>
      <c r="V40" s="227"/>
      <c r="W40" s="227"/>
      <c r="Y40" s="227" t="s">
        <v>6</v>
      </c>
      <c r="Z40" s="227" t="s">
        <v>7</v>
      </c>
      <c r="AA40" s="227" t="s">
        <v>8</v>
      </c>
      <c r="AB40" s="227" t="s">
        <v>9</v>
      </c>
      <c r="AC40" s="227"/>
      <c r="AD40" s="227"/>
      <c r="AE40" s="227"/>
    </row>
    <row r="41" spans="1:32" ht="12.75" customHeight="1" thickBot="1">
      <c r="A41" s="228"/>
      <c r="B41" s="228"/>
      <c r="C41" s="228"/>
      <c r="D41" s="134" t="s">
        <v>69</v>
      </c>
      <c r="E41" s="134" t="s">
        <v>70</v>
      </c>
      <c r="F41" s="134" t="s">
        <v>71</v>
      </c>
      <c r="G41" s="135" t="s">
        <v>10</v>
      </c>
      <c r="I41" s="228"/>
      <c r="J41" s="228"/>
      <c r="K41" s="228"/>
      <c r="L41" s="134" t="s">
        <v>69</v>
      </c>
      <c r="M41" s="134" t="s">
        <v>70</v>
      </c>
      <c r="N41" s="134" t="s">
        <v>71</v>
      </c>
      <c r="O41" s="135" t="s">
        <v>10</v>
      </c>
      <c r="Q41" s="228"/>
      <c r="R41" s="228"/>
      <c r="S41" s="228"/>
      <c r="T41" s="134" t="s">
        <v>69</v>
      </c>
      <c r="U41" s="134" t="s">
        <v>70</v>
      </c>
      <c r="V41" s="134" t="s">
        <v>71</v>
      </c>
      <c r="W41" s="135" t="s">
        <v>10</v>
      </c>
      <c r="Y41" s="228"/>
      <c r="Z41" s="228"/>
      <c r="AA41" s="228"/>
      <c r="AB41" s="134" t="s">
        <v>69</v>
      </c>
      <c r="AC41" s="134" t="s">
        <v>70</v>
      </c>
      <c r="AD41" s="134" t="s">
        <v>71</v>
      </c>
      <c r="AE41" s="135" t="s">
        <v>10</v>
      </c>
    </row>
    <row r="42" spans="1:32" ht="27" thickTop="1" thickBot="1">
      <c r="A42" s="240">
        <v>20</v>
      </c>
      <c r="B42" s="241" t="s">
        <v>11</v>
      </c>
      <c r="C42" s="103">
        <v>420</v>
      </c>
      <c r="D42" s="136">
        <v>350000</v>
      </c>
      <c r="E42" s="136">
        <v>0</v>
      </c>
      <c r="F42" s="136">
        <v>0</v>
      </c>
      <c r="G42" s="137">
        <f>D42+E42+F42</f>
        <v>350000</v>
      </c>
      <c r="I42" s="229" t="s">
        <v>30</v>
      </c>
      <c r="J42" s="231" t="s">
        <v>76</v>
      </c>
      <c r="K42" s="103">
        <v>423</v>
      </c>
      <c r="L42" s="107">
        <f>'[2]III (К6)'!D25</f>
        <v>0</v>
      </c>
      <c r="M42" s="107">
        <f>'[2]III (К6)'!E25</f>
        <v>0</v>
      </c>
      <c r="N42" s="107">
        <f>'[2]III (К6)'!F25</f>
        <v>0</v>
      </c>
      <c r="O42" s="126">
        <f>L42+M42+N42</f>
        <v>0</v>
      </c>
      <c r="Q42" s="235" t="s">
        <v>15</v>
      </c>
      <c r="R42" s="238" t="s">
        <v>75</v>
      </c>
      <c r="S42" s="103">
        <v>421</v>
      </c>
      <c r="T42" s="138">
        <v>400000</v>
      </c>
      <c r="U42" s="138">
        <f>T42</f>
        <v>400000</v>
      </c>
      <c r="V42" s="138">
        <f>'[2] III (НА) '!F25</f>
        <v>0</v>
      </c>
      <c r="W42" s="139">
        <f>SUM(T42:V42)</f>
        <v>800000</v>
      </c>
      <c r="Y42" s="110" t="s">
        <v>58</v>
      </c>
      <c r="Z42" s="110" t="s">
        <v>57</v>
      </c>
      <c r="AA42" s="111">
        <v>461</v>
      </c>
      <c r="AB42" s="140">
        <f>AC9</f>
        <v>225000000</v>
      </c>
      <c r="AC42" s="141">
        <v>0</v>
      </c>
      <c r="AD42" s="141">
        <v>0</v>
      </c>
      <c r="AE42" s="142">
        <f>AB42+AC42+AD42</f>
        <v>225000000</v>
      </c>
    </row>
    <row r="43" spans="1:32" ht="15.75" customHeight="1" thickTop="1">
      <c r="A43" s="229"/>
      <c r="B43" s="231"/>
      <c r="C43" s="103">
        <v>421</v>
      </c>
      <c r="D43" s="136">
        <v>700000</v>
      </c>
      <c r="E43" s="136">
        <v>600000</v>
      </c>
      <c r="F43" s="136">
        <v>0</v>
      </c>
      <c r="G43" s="137">
        <f t="shared" ref="G43:G48" si="8">D43+E43+F43</f>
        <v>1300000</v>
      </c>
      <c r="I43" s="229"/>
      <c r="J43" s="231"/>
      <c r="K43" s="103">
        <v>425</v>
      </c>
      <c r="L43" s="107">
        <v>1000000</v>
      </c>
      <c r="M43" s="107">
        <f>'[2]III (К6)'!E26</f>
        <v>0</v>
      </c>
      <c r="N43" s="107">
        <f>'[2]III (К6)'!F26</f>
        <v>0</v>
      </c>
      <c r="O43" s="126">
        <f t="shared" ref="O43:O48" si="9">L43+M43+N43</f>
        <v>1000000</v>
      </c>
      <c r="Q43" s="235"/>
      <c r="R43" s="238"/>
      <c r="S43" s="103">
        <v>424</v>
      </c>
      <c r="T43" s="138">
        <v>6500000</v>
      </c>
      <c r="U43" s="138">
        <v>6000000</v>
      </c>
      <c r="V43" s="138">
        <f>'[2] III (НА) '!F26</f>
        <v>0</v>
      </c>
      <c r="W43" s="139">
        <f>SUM(T43:V43)</f>
        <v>12500000</v>
      </c>
      <c r="Y43" s="143" t="s">
        <v>12</v>
      </c>
      <c r="Z43" s="143"/>
      <c r="AA43" s="143"/>
      <c r="AB43" s="116">
        <f>AB42</f>
        <v>225000000</v>
      </c>
      <c r="AC43" s="116">
        <f t="shared" ref="AC43:AE43" si="10">AC42</f>
        <v>0</v>
      </c>
      <c r="AD43" s="116">
        <f t="shared" si="10"/>
        <v>0</v>
      </c>
      <c r="AE43" s="116">
        <f t="shared" si="10"/>
        <v>225000000</v>
      </c>
    </row>
    <row r="44" spans="1:32">
      <c r="A44" s="229"/>
      <c r="B44" s="231"/>
      <c r="C44" s="103">
        <v>423</v>
      </c>
      <c r="D44" s="136">
        <v>0</v>
      </c>
      <c r="E44" s="136">
        <v>0</v>
      </c>
      <c r="F44" s="136">
        <v>0</v>
      </c>
      <c r="G44" s="137">
        <f t="shared" si="8"/>
        <v>0</v>
      </c>
      <c r="I44" s="229"/>
      <c r="J44" s="231"/>
      <c r="K44" s="103">
        <v>426</v>
      </c>
      <c r="L44" s="107">
        <f>'[2]III (К6)'!D27</f>
        <v>0</v>
      </c>
      <c r="M44" s="107">
        <f>'[2]III (К6)'!E27</f>
        <v>0</v>
      </c>
      <c r="N44" s="107">
        <f>'[2]III (К6)'!F27</f>
        <v>0</v>
      </c>
      <c r="O44" s="126">
        <f t="shared" si="9"/>
        <v>0</v>
      </c>
      <c r="Q44" s="235"/>
      <c r="R44" s="238"/>
      <c r="S44" s="103">
        <v>425</v>
      </c>
      <c r="T44" s="138">
        <v>2000000</v>
      </c>
      <c r="U44" s="138">
        <v>2000000</v>
      </c>
      <c r="V44" s="138">
        <f>'[2] III (НА) '!F27</f>
        <v>0</v>
      </c>
      <c r="W44" s="139">
        <f>SUM(T44:V44)</f>
        <v>4000000</v>
      </c>
    </row>
    <row r="45" spans="1:32">
      <c r="A45" s="229"/>
      <c r="B45" s="231"/>
      <c r="C45" s="103">
        <v>424</v>
      </c>
      <c r="D45" s="136">
        <v>250000</v>
      </c>
      <c r="E45" s="136">
        <v>250000</v>
      </c>
      <c r="F45" s="136">
        <v>0</v>
      </c>
      <c r="G45" s="137">
        <f t="shared" si="8"/>
        <v>500000</v>
      </c>
      <c r="I45" s="229"/>
      <c r="J45" s="231"/>
      <c r="K45" s="103">
        <v>480</v>
      </c>
      <c r="L45" s="107">
        <v>5000000</v>
      </c>
      <c r="M45" s="107">
        <v>5000000</v>
      </c>
      <c r="N45" s="107">
        <f>'[2]III (К6)'!F28</f>
        <v>0</v>
      </c>
      <c r="O45" s="126">
        <f t="shared" si="9"/>
        <v>10000000</v>
      </c>
      <c r="Q45" s="235"/>
      <c r="R45" s="238"/>
      <c r="S45" s="103">
        <v>426</v>
      </c>
      <c r="T45" s="138">
        <f>'[2] III (НА) '!D28</f>
        <v>0</v>
      </c>
      <c r="U45" s="138">
        <f>'[2] III (НА) '!E28</f>
        <v>0</v>
      </c>
      <c r="V45" s="138">
        <f>'[2] III (НА) '!F28</f>
        <v>0</v>
      </c>
      <c r="W45" s="139">
        <f>SUM(T45:V45)</f>
        <v>0</v>
      </c>
    </row>
    <row r="46" spans="1:32" ht="13.5" thickBot="1">
      <c r="A46" s="229"/>
      <c r="B46" s="231"/>
      <c r="C46" s="103">
        <v>425</v>
      </c>
      <c r="D46" s="136">
        <f>D30</f>
        <v>350000</v>
      </c>
      <c r="E46" s="136">
        <f t="shared" ref="E46:F46" si="11">E30</f>
        <v>350000</v>
      </c>
      <c r="F46" s="136">
        <f t="shared" si="11"/>
        <v>250000</v>
      </c>
      <c r="G46" s="137">
        <f t="shared" si="8"/>
        <v>950000</v>
      </c>
      <c r="I46" s="229"/>
      <c r="J46" s="231"/>
      <c r="K46" s="103">
        <v>481</v>
      </c>
      <c r="L46" s="107">
        <f>'[2]III (К6)'!D29</f>
        <v>0</v>
      </c>
      <c r="M46" s="107">
        <f>'[2]III (К6)'!E29</f>
        <v>0</v>
      </c>
      <c r="N46" s="107">
        <f>'[2]III (К6)'!F29</f>
        <v>0</v>
      </c>
      <c r="O46" s="126">
        <f t="shared" si="9"/>
        <v>0</v>
      </c>
      <c r="Q46" s="236"/>
      <c r="R46" s="239"/>
      <c r="S46" s="119">
        <v>485</v>
      </c>
      <c r="T46" s="144">
        <v>5000000</v>
      </c>
      <c r="U46" s="144">
        <v>5000000</v>
      </c>
      <c r="V46" s="144">
        <f>'[2] III (НА) '!F29</f>
        <v>0</v>
      </c>
      <c r="W46" s="145">
        <f>SUM(T46:V46)</f>
        <v>10000000</v>
      </c>
    </row>
    <row r="47" spans="1:32" ht="15.75" thickTop="1">
      <c r="A47" s="229"/>
      <c r="B47" s="231"/>
      <c r="C47" s="103">
        <v>426</v>
      </c>
      <c r="D47" s="136">
        <v>250000</v>
      </c>
      <c r="E47" s="136">
        <v>250000</v>
      </c>
      <c r="F47" s="136">
        <v>0</v>
      </c>
      <c r="G47" s="137">
        <f t="shared" si="8"/>
        <v>500000</v>
      </c>
      <c r="I47" s="229"/>
      <c r="J47" s="231"/>
      <c r="K47" s="103">
        <v>483</v>
      </c>
      <c r="L47" s="107">
        <f>'[2]III (К6)'!D30</f>
        <v>0</v>
      </c>
      <c r="M47" s="107">
        <f>'[2]III (К6)'!E30</f>
        <v>0</v>
      </c>
      <c r="N47" s="107">
        <f>'[2]III (К6)'!F30</f>
        <v>0</v>
      </c>
      <c r="O47" s="126">
        <f t="shared" si="9"/>
        <v>0</v>
      </c>
      <c r="Q47" s="233" t="s">
        <v>12</v>
      </c>
      <c r="R47" s="233"/>
      <c r="S47" s="233"/>
      <c r="T47" s="116">
        <f>SUM(T42:T46)</f>
        <v>13900000</v>
      </c>
      <c r="U47" s="116">
        <f>SUM(U42:U46)</f>
        <v>13400000</v>
      </c>
      <c r="V47" s="116">
        <f>SUM(V42:V46)</f>
        <v>0</v>
      </c>
      <c r="W47" s="117">
        <f>SUM(W42:W46)</f>
        <v>27300000</v>
      </c>
    </row>
    <row r="48" spans="1:32" ht="13.5" customHeight="1" thickBot="1">
      <c r="A48" s="229"/>
      <c r="B48" s="231"/>
      <c r="C48" s="103">
        <v>464</v>
      </c>
      <c r="D48" s="136">
        <v>0</v>
      </c>
      <c r="E48" s="136">
        <v>0</v>
      </c>
      <c r="F48" s="136">
        <v>0</v>
      </c>
      <c r="G48" s="137">
        <f t="shared" si="8"/>
        <v>0</v>
      </c>
      <c r="I48" s="230"/>
      <c r="J48" s="232"/>
      <c r="K48" s="119">
        <v>485</v>
      </c>
      <c r="L48" s="123">
        <v>5000000</v>
      </c>
      <c r="M48" s="123">
        <v>5000000</v>
      </c>
      <c r="N48" s="123">
        <f>'[2]III (К6)'!F31</f>
        <v>0</v>
      </c>
      <c r="O48" s="146">
        <f t="shared" si="9"/>
        <v>10000000</v>
      </c>
    </row>
    <row r="49" spans="1:15" ht="16.5" thickTop="1" thickBot="1">
      <c r="A49" s="230"/>
      <c r="B49" s="232"/>
      <c r="C49" s="119">
        <v>480</v>
      </c>
      <c r="D49" s="147">
        <v>0</v>
      </c>
      <c r="E49" s="147">
        <v>0</v>
      </c>
      <c r="F49" s="147">
        <v>0</v>
      </c>
      <c r="G49" s="148">
        <f>D49+E49+F49</f>
        <v>0</v>
      </c>
      <c r="I49" s="149" t="s">
        <v>12</v>
      </c>
      <c r="J49" s="149"/>
      <c r="K49" s="149"/>
      <c r="L49" s="116">
        <f>SUM(L42:L48)</f>
        <v>11000000</v>
      </c>
      <c r="M49" s="116">
        <f>SUM(M43:M48)</f>
        <v>10000000</v>
      </c>
      <c r="N49" s="116">
        <f>SUM(N43:N48)</f>
        <v>0</v>
      </c>
      <c r="O49" s="126">
        <f>SUM(O42:O48)</f>
        <v>21000000</v>
      </c>
    </row>
    <row r="50" spans="1:15" ht="15.75" thickTop="1">
      <c r="A50" s="150" t="s">
        <v>12</v>
      </c>
      <c r="B50" s="150"/>
      <c r="D50" s="116">
        <f>SUM(D42:D49)</f>
        <v>1900000</v>
      </c>
      <c r="E50" s="116">
        <f>SUM(E42:E49)</f>
        <v>1450000</v>
      </c>
      <c r="F50" s="116">
        <f>SUM(F42:F49)</f>
        <v>250000</v>
      </c>
      <c r="G50" s="117">
        <f>SUM(G42:G48)</f>
        <v>3600000</v>
      </c>
    </row>
    <row r="51" spans="1:15">
      <c r="C51" s="116"/>
    </row>
  </sheetData>
  <mergeCells count="94">
    <mergeCell ref="AB40:AE40"/>
    <mergeCell ref="A42:A49"/>
    <mergeCell ref="B42:B49"/>
    <mergeCell ref="I42:I48"/>
    <mergeCell ref="J42:J48"/>
    <mergeCell ref="Q42:Q46"/>
    <mergeCell ref="R42:R46"/>
    <mergeCell ref="Q47:S47"/>
    <mergeCell ref="R40:R41"/>
    <mergeCell ref="S40:S41"/>
    <mergeCell ref="T40:W40"/>
    <mergeCell ref="Y40:Y41"/>
    <mergeCell ref="Z40:Z41"/>
    <mergeCell ref="AA40:AA41"/>
    <mergeCell ref="A40:A41"/>
    <mergeCell ref="B40:B41"/>
    <mergeCell ref="C40:C41"/>
    <mergeCell ref="D40:G40"/>
    <mergeCell ref="L40:O40"/>
    <mergeCell ref="Q40:Q41"/>
    <mergeCell ref="E38:H38"/>
    <mergeCell ref="M38:P38"/>
    <mergeCell ref="I40:I41"/>
    <mergeCell ref="J40:J41"/>
    <mergeCell ref="K40:K41"/>
    <mergeCell ref="AA24:AA25"/>
    <mergeCell ref="U38:X38"/>
    <mergeCell ref="AC38:AF38"/>
    <mergeCell ref="E39:H39"/>
    <mergeCell ref="M39:P39"/>
    <mergeCell ref="U39:X39"/>
    <mergeCell ref="AC39:AF39"/>
    <mergeCell ref="I24:I25"/>
    <mergeCell ref="J24:J25"/>
    <mergeCell ref="K24:K25"/>
    <mergeCell ref="Q26:Q31"/>
    <mergeCell ref="R26:R31"/>
    <mergeCell ref="A26:A33"/>
    <mergeCell ref="B26:B33"/>
    <mergeCell ref="I26:I32"/>
    <mergeCell ref="J26:J32"/>
    <mergeCell ref="Q32:S32"/>
    <mergeCell ref="E23:H23"/>
    <mergeCell ref="M23:P23"/>
    <mergeCell ref="U23:X23"/>
    <mergeCell ref="AC23:AF23"/>
    <mergeCell ref="A24:A25"/>
    <mergeCell ref="B24:B25"/>
    <mergeCell ref="C24:C25"/>
    <mergeCell ref="D24:G24"/>
    <mergeCell ref="L24:O24"/>
    <mergeCell ref="Q24:Q25"/>
    <mergeCell ref="AB24:AE24"/>
    <mergeCell ref="R24:R25"/>
    <mergeCell ref="S24:S25"/>
    <mergeCell ref="T24:W24"/>
    <mergeCell ref="Y24:Y25"/>
    <mergeCell ref="Z24:Z25"/>
    <mergeCell ref="Q15:R15"/>
    <mergeCell ref="A17:C17"/>
    <mergeCell ref="E22:H22"/>
    <mergeCell ref="M22:P22"/>
    <mergeCell ref="U22:X22"/>
    <mergeCell ref="A9:A16"/>
    <mergeCell ref="B9:B16"/>
    <mergeCell ref="I9:I15"/>
    <mergeCell ref="J9:J15"/>
    <mergeCell ref="Q9:Q14"/>
    <mergeCell ref="R9:R14"/>
    <mergeCell ref="AC22:AF22"/>
    <mergeCell ref="Y7:Y8"/>
    <mergeCell ref="Z7:Z8"/>
    <mergeCell ref="AA7:AA8"/>
    <mergeCell ref="AB7:AF7"/>
    <mergeCell ref="T7:X7"/>
    <mergeCell ref="A7:A8"/>
    <mergeCell ref="B7:B8"/>
    <mergeCell ref="C7:C8"/>
    <mergeCell ref="D7:H7"/>
    <mergeCell ref="I7:I8"/>
    <mergeCell ref="J7:J8"/>
    <mergeCell ref="K7:K8"/>
    <mergeCell ref="L7:P7"/>
    <mergeCell ref="Q7:Q8"/>
    <mergeCell ref="R7:R8"/>
    <mergeCell ref="S7:S8"/>
    <mergeCell ref="E4:H4"/>
    <mergeCell ref="M4:P4"/>
    <mergeCell ref="U4:X4"/>
    <mergeCell ref="AC4:AF4"/>
    <mergeCell ref="E5:H5"/>
    <mergeCell ref="M5:P5"/>
    <mergeCell ref="U5:X5"/>
    <mergeCell ref="AC5:AF5"/>
  </mergeCells>
  <printOptions horizontalCentered="1" verticalCentered="1"/>
  <pageMargins left="0.70866141732283472" right="0.70866141732283472" top="0.6692913385826772" bottom="0.47244094488188981" header="0.31496062992125984" footer="0.31496062992125984"/>
  <pageSetup scale="110" orientation="landscape" r:id="rId1"/>
  <headerFooter>
    <oddHeader>&amp;C&amp;G</oddHeader>
    <oddFooter>&amp;L     Министерство за информатичко општество и администрација на Република Северна Македонија
     Мinistria e Shoqërisë Informatike dhe Administratës Republika e Maqedonisë së Veriut &amp;R&amp;P од  &amp; &amp;N - Прилози</oddFooter>
  </headerFooter>
  <rowBreaks count="2" manualBreakCount="2">
    <brk id="20" max="31" man="1"/>
    <brk id="36" max="31" man="1"/>
  </rowBreaks>
  <colBreaks count="3" manualBreakCount="3">
    <brk id="8" max="52" man="1"/>
    <brk id="16" max="52" man="1"/>
    <brk id="24" max="52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Буџет 2021</vt:lpstr>
      <vt:lpstr>Годишни &amp; квартални планови 21</vt:lpstr>
      <vt:lpstr>'Буџет 2021'!Print_Area</vt:lpstr>
      <vt:lpstr>'Годишни &amp; квартални планови 21'!Print_Area</vt:lpstr>
      <vt:lpstr>'Буџет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</dc:creator>
  <cp:lastModifiedBy>Jana Makeska</cp:lastModifiedBy>
  <cp:lastPrinted>2021-09-02T12:20:30Z</cp:lastPrinted>
  <dcterms:created xsi:type="dcterms:W3CDTF">2020-11-30T15:09:15Z</dcterms:created>
  <dcterms:modified xsi:type="dcterms:W3CDTF">2021-09-06T08:05:05Z</dcterms:modified>
</cp:coreProperties>
</file>